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642" documentId="8_{7BA91513-0510-413E-ACD6-DE8F3BEB65A9}" xr6:coauthVersionLast="47" xr6:coauthVersionMax="47" xr10:uidLastSave="{891D1056-3900-4F8E-A7D5-CBC276096E8B}"/>
  <bookViews>
    <workbookView xWindow="-108" yWindow="-108" windowWidth="23256" windowHeight="13896" tabRatio="729" xr2:uid="{00000000-000D-0000-FFFF-FFFF00000000}"/>
  </bookViews>
  <sheets>
    <sheet name="Suvestinė" sheetId="15" r:id="rId1"/>
    <sheet name="Platintojų pasiskirtsymas" sheetId="16" r:id="rId2"/>
    <sheet name="2019" sheetId="1" r:id="rId3"/>
    <sheet name="Sausis" sheetId="2" r:id="rId4"/>
    <sheet name="Vasaris" sheetId="3" r:id="rId5"/>
    <sheet name="Kovas" sheetId="1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definedNames>
    <definedName name="_xlnm._FilterDatabase" localSheetId="1" hidden="1">'Platintojų pasiskirtsymas'!$A$1:$E$423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3" i="16" l="1"/>
  <c r="B421" i="16"/>
  <c r="B419" i="16"/>
  <c r="B417" i="16"/>
  <c r="B415" i="16"/>
  <c r="B413" i="16"/>
  <c r="B410" i="16"/>
  <c r="B408" i="16"/>
  <c r="B406" i="16"/>
  <c r="B404" i="16"/>
  <c r="B402" i="16"/>
  <c r="B399" i="16"/>
  <c r="B389" i="16"/>
  <c r="B387" i="16"/>
  <c r="B381" i="16"/>
  <c r="B374" i="16"/>
  <c r="B367" i="16"/>
  <c r="B354" i="16"/>
  <c r="B352" i="16"/>
  <c r="B349" i="16"/>
  <c r="B338" i="16"/>
  <c r="B336" i="16"/>
  <c r="B332" i="16"/>
  <c r="B307" i="16"/>
  <c r="B280" i="16"/>
  <c r="B257" i="16"/>
  <c r="B247" i="16"/>
  <c r="B244" i="16"/>
  <c r="B226" i="16"/>
  <c r="B219" i="16"/>
  <c r="B193" i="16"/>
  <c r="B190" i="16"/>
  <c r="B153" i="16"/>
  <c r="B141" i="16"/>
  <c r="B139" i="16"/>
  <c r="B122" i="16"/>
  <c r="B104" i="16"/>
  <c r="B81" i="16"/>
  <c r="B64" i="16"/>
  <c r="A51" i="15" l="1"/>
  <c r="A52" i="15"/>
  <c r="A53" i="15"/>
  <c r="A54" i="15"/>
  <c r="A55" i="15"/>
  <c r="A56" i="15"/>
  <c r="A57" i="15"/>
  <c r="A58" i="15"/>
  <c r="A59" i="15"/>
  <c r="G88" i="15"/>
  <c r="F88" i="15"/>
  <c r="E88" i="15"/>
  <c r="D88" i="15"/>
  <c r="C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0" i="15"/>
  <c r="A49" i="15"/>
  <c r="G15" i="15"/>
  <c r="F15" i="15"/>
  <c r="E15" i="15"/>
  <c r="D15" i="15"/>
  <c r="C15" i="15"/>
  <c r="A82" i="13" l="1"/>
  <c r="A62" i="8" l="1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6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69" i="6"/>
  <c r="A70" i="6"/>
  <c r="A71" i="6"/>
  <c r="A72" i="6"/>
  <c r="A73" i="6"/>
  <c r="A74" i="6"/>
  <c r="A75" i="6"/>
  <c r="A76" i="6"/>
  <c r="A77" i="6"/>
  <c r="A78" i="6"/>
  <c r="A99" i="6"/>
  <c r="A100" i="6"/>
  <c r="A101" i="6"/>
  <c r="A102" i="6"/>
  <c r="A7" i="5" l="1"/>
  <c r="A8" i="5"/>
  <c r="A9" i="5"/>
  <c r="A10" i="5"/>
  <c r="A11" i="5"/>
  <c r="A12" i="5"/>
  <c r="A13" i="5"/>
  <c r="A14" i="5"/>
  <c r="A15" i="5"/>
  <c r="A16" i="5"/>
  <c r="A17" i="5"/>
  <c r="A18" i="5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71" i="2"/>
  <c r="F77" i="14"/>
  <c r="F394" i="1" s="1"/>
  <c r="E77" i="14"/>
  <c r="E394" i="1" s="1"/>
  <c r="I77" i="14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62" i="1"/>
  <c r="A379" i="1"/>
  <c r="A380" i="1"/>
  <c r="A381" i="1"/>
  <c r="A382" i="1"/>
  <c r="A383" i="1"/>
  <c r="A384" i="1"/>
  <c r="A385" i="1"/>
  <c r="A386" i="1"/>
  <c r="A387" i="1"/>
  <c r="A388" i="1"/>
  <c r="A6" i="1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6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1" i="11"/>
  <c r="A20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8" i="11"/>
  <c r="A37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2" i="10"/>
  <c r="A41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39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6" i="9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5" i="7"/>
  <c r="A24" i="7"/>
  <c r="A26" i="7"/>
  <c r="A27" i="7"/>
  <c r="A28" i="7"/>
  <c r="A29" i="7"/>
  <c r="A30" i="7"/>
  <c r="A31" i="7"/>
  <c r="A32" i="7"/>
  <c r="A33" i="7"/>
  <c r="A34" i="7"/>
  <c r="A36" i="7"/>
  <c r="A37" i="7"/>
  <c r="A35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7" i="7"/>
  <c r="A91" i="7"/>
  <c r="A92" i="7"/>
  <c r="A93" i="7"/>
  <c r="A6" i="7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5" i="6"/>
  <c r="A33" i="6"/>
  <c r="A34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" i="6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40" i="5"/>
  <c r="A39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6" i="5"/>
  <c r="A2" i="14"/>
  <c r="A1" i="14"/>
  <c r="A76" i="14"/>
  <c r="A75" i="14"/>
  <c r="A74" i="14"/>
  <c r="A73" i="14"/>
  <c r="A72" i="14"/>
  <c r="A71" i="14"/>
  <c r="A70" i="14"/>
  <c r="A69" i="14"/>
  <c r="A68" i="14"/>
  <c r="A67" i="14"/>
  <c r="A66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66" i="3"/>
  <c r="A67" i="3"/>
  <c r="A68" i="3"/>
  <c r="A69" i="3"/>
  <c r="A70" i="3"/>
  <c r="A71" i="3"/>
  <c r="A72" i="3"/>
  <c r="A6" i="3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8" i="2"/>
  <c r="A47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6" i="2"/>
  <c r="E89" i="2"/>
  <c r="F89" i="2"/>
  <c r="B389" i="1"/>
  <c r="E389" i="1"/>
  <c r="F389" i="1"/>
  <c r="F83" i="13"/>
  <c r="E83" i="13"/>
  <c r="E70" i="12"/>
  <c r="F70" i="12"/>
  <c r="E68" i="11"/>
  <c r="F68" i="11"/>
  <c r="E72" i="10"/>
  <c r="F72" i="10"/>
  <c r="E84" i="9"/>
  <c r="F84" i="9"/>
  <c r="E77" i="8"/>
  <c r="F77" i="8"/>
  <c r="E94" i="7"/>
  <c r="F94" i="7"/>
  <c r="E103" i="6"/>
  <c r="F103" i="6"/>
  <c r="F91" i="5"/>
  <c r="E91" i="5"/>
  <c r="F73" i="3" l="1"/>
  <c r="E73" i="3"/>
  <c r="E392" i="1"/>
  <c r="F392" i="1"/>
  <c r="A2" i="12" l="1"/>
  <c r="A1" i="12"/>
  <c r="A2" i="11"/>
  <c r="A1" i="11"/>
  <c r="A2" i="10"/>
  <c r="A1" i="10"/>
  <c r="A2" i="9"/>
  <c r="A1" i="9"/>
  <c r="A2" i="8"/>
  <c r="A1" i="8"/>
  <c r="A2" i="7"/>
  <c r="A1" i="7"/>
  <c r="A2" i="6"/>
  <c r="A1" i="6"/>
  <c r="A2" i="5"/>
  <c r="A1" i="5"/>
  <c r="A2" i="3"/>
  <c r="A1" i="3"/>
  <c r="A2" i="2"/>
  <c r="A1" i="2"/>
  <c r="F403" i="1"/>
  <c r="E403" i="1"/>
  <c r="F402" i="1"/>
  <c r="E402" i="1"/>
  <c r="F401" i="1"/>
  <c r="E401" i="1"/>
  <c r="F400" i="1"/>
  <c r="E400" i="1"/>
  <c r="F399" i="1"/>
  <c r="E399" i="1"/>
  <c r="F398" i="1"/>
  <c r="E398" i="1"/>
  <c r="F397" i="1"/>
  <c r="E397" i="1"/>
  <c r="F396" i="1"/>
  <c r="E396" i="1"/>
  <c r="F395" i="1"/>
  <c r="E395" i="1"/>
  <c r="F393" i="1"/>
  <c r="E393" i="1"/>
  <c r="A2" i="13"/>
  <c r="A1" i="13"/>
  <c r="F404" i="1" l="1"/>
  <c r="E404" i="1"/>
</calcChain>
</file>

<file path=xl/sharedStrings.xml><?xml version="1.0" encoding="utf-8"?>
<sst xmlns="http://schemas.openxmlformats.org/spreadsheetml/2006/main" count="6029" uniqueCount="1392">
  <si>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</si>
  <si>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</si>
  <si>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</si>
  <si>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</si>
  <si>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</si>
  <si>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</si>
  <si>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</si>
  <si>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</si>
  <si>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</si>
  <si>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</si>
  <si>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</si>
  <si>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</si>
  <si>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</si>
  <si>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</si>
  <si>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</si>
  <si>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</si>
  <si>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</si>
  <si>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</si>
  <si>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</si>
  <si>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</si>
  <si>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</si>
  <si>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</si>
  <si>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</si>
  <si>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</si>
  <si>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</si>
  <si>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</si>
  <si>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Pats sau milijonierius</t>
  </si>
  <si>
    <t>LT</t>
  </si>
  <si>
    <t>20</t>
  </si>
  <si>
    <t>Stambus planas</t>
  </si>
  <si>
    <t>Džokeris</t>
  </si>
  <si>
    <t>Joker</t>
  </si>
  <si>
    <t>US, CA</t>
  </si>
  <si>
    <t>17</t>
  </si>
  <si>
    <t>ACME Film / WB</t>
  </si>
  <si>
    <t>Liūtas karalius</t>
  </si>
  <si>
    <t>The Lion King</t>
  </si>
  <si>
    <t>US</t>
  </si>
  <si>
    <t>Theatrical Film Distribution / WDSMPI</t>
  </si>
  <si>
    <t>Ir visi jų vyrai</t>
  </si>
  <si>
    <t>ACME Film</t>
  </si>
  <si>
    <t>Kaip prisijaukinti slibiną 3</t>
  </si>
  <si>
    <t>How to Train Your Dragon: The Hidden World</t>
  </si>
  <si>
    <t>NCG Distribution  /
Universal Pictures International</t>
  </si>
  <si>
    <t>Keršytojai. Pabaiga</t>
  </si>
  <si>
    <t>Avengers: Endgame</t>
  </si>
  <si>
    <t>Slaptas augintinių gyvenimas 2</t>
  </si>
  <si>
    <t>Secret Life of Pets 2</t>
  </si>
  <si>
    <t xml:space="preserve">Ledo šalis 2 </t>
  </si>
  <si>
    <t>Frozen 2</t>
  </si>
  <si>
    <t>Pasmerkti. Kauno romanas</t>
  </si>
  <si>
    <t>Singing fish</t>
  </si>
  <si>
    <t>Vieną kartą Holivude</t>
  </si>
  <si>
    <t>Once Upon a Time... in Hollywood</t>
  </si>
  <si>
    <t>US, UK, CN</t>
  </si>
  <si>
    <t>ACME Film / SONY</t>
  </si>
  <si>
    <t>Pasmerkti. Pajūrio džiazas</t>
  </si>
  <si>
    <t>Greiti ir įsiutę: Hobsas ir Šo</t>
  </si>
  <si>
    <t>Fast &amp; Furious Presents: Hobbs &amp; Shaw</t>
  </si>
  <si>
    <t>Sniego vaikis</t>
  </si>
  <si>
    <t>Abominable</t>
  </si>
  <si>
    <t>CN, US</t>
  </si>
  <si>
    <t>Džiumandži: Kitas lygis</t>
  </si>
  <si>
    <t>Jumanji: The Next level (Jumanji 2)</t>
  </si>
  <si>
    <t>14</t>
  </si>
  <si>
    <t>Piktieji paukščiai. Filmas 2</t>
  </si>
  <si>
    <t>The Angry Birds Movie 2</t>
  </si>
  <si>
    <t>FI, US</t>
  </si>
  <si>
    <t>Žmogus-Voras: Toli nuo namų</t>
  </si>
  <si>
    <t>Spiderman Far From Home</t>
  </si>
  <si>
    <t>12</t>
  </si>
  <si>
    <t>Tarp mūsų, mergaičių</t>
  </si>
  <si>
    <t>Vabalo filmai</t>
  </si>
  <si>
    <t>Žalioji knyga</t>
  </si>
  <si>
    <t>Green Book</t>
  </si>
  <si>
    <t>Ralfas griovėjas 2</t>
  </si>
  <si>
    <t>Ralph Breaks the Internet: Wreck-It Ralph 2</t>
  </si>
  <si>
    <t>Adamsų šeimynėlė</t>
  </si>
  <si>
    <t>The Addams Family</t>
  </si>
  <si>
    <t xml:space="preserve">Bohemijos rapsodija </t>
  </si>
  <si>
    <t>Bohemian Rhapsody</t>
  </si>
  <si>
    <t>UK. US</t>
  </si>
  <si>
    <t>Theatrical Film Distribution /
20th Century Fox</t>
  </si>
  <si>
    <t>TAS: Antroji dalis</t>
  </si>
  <si>
    <t>IT 2</t>
  </si>
  <si>
    <t>15</t>
  </si>
  <si>
    <t>Žaislų istorija 4</t>
  </si>
  <si>
    <t>Toy Story 4</t>
  </si>
  <si>
    <t>Anabelė 3</t>
  </si>
  <si>
    <t>Annabelle Comes Home (Annabelle 3)</t>
  </si>
  <si>
    <t>11</t>
  </si>
  <si>
    <t xml:space="preserve">Žvaigždžių karai. Skaivokerio iškilimas </t>
  </si>
  <si>
    <t>Star Wars: The Rise of Skywalker</t>
  </si>
  <si>
    <t>Ad Astra</t>
  </si>
  <si>
    <t>Theatrical Film Distribution  / 20th Century Fox</t>
  </si>
  <si>
    <t>Valstybės Paslaptis</t>
  </si>
  <si>
    <t>Lego filmas 2</t>
  </si>
  <si>
    <t>Lego Movie 2</t>
  </si>
  <si>
    <t>DK, NO, AU, US</t>
  </si>
  <si>
    <t xml:space="preserve">Kapitonė Marvel </t>
  </si>
  <si>
    <t>Captain Marvel</t>
  </si>
  <si>
    <t>US, AU</t>
  </si>
  <si>
    <t xml:space="preserve">Alita. Kovos angelas </t>
  </si>
  <si>
    <t>Alita: Battle Angel</t>
  </si>
  <si>
    <t>Afera </t>
  </si>
  <si>
    <t>The Hustle</t>
  </si>
  <si>
    <t xml:space="preserve">Piktadarės istorija 2 </t>
  </si>
  <si>
    <t>Maleficent: Mistress of Evil</t>
  </si>
  <si>
    <t>Aferistės</t>
  </si>
  <si>
    <t>Hustlers</t>
  </si>
  <si>
    <t>10</t>
  </si>
  <si>
    <t>Belos kelionė namo</t>
  </si>
  <si>
    <t>Dog's Way Home</t>
  </si>
  <si>
    <t>Pabėgimo kambarys</t>
  </si>
  <si>
    <t>Escape Room</t>
  </si>
  <si>
    <t>ZA, US</t>
  </si>
  <si>
    <t>Le Manas'66. Plento karaliai</t>
  </si>
  <si>
    <t>Ford v. Ferrari</t>
  </si>
  <si>
    <t>Vyrai juodais drabužiais: Pasaulinė grėsmė</t>
  </si>
  <si>
    <t>Men in Black International</t>
  </si>
  <si>
    <t>Purpurinis rūkas</t>
  </si>
  <si>
    <t>Garsų pasaulio įrašai</t>
  </si>
  <si>
    <t>Pokemon Detektyvas Pikachu</t>
  </si>
  <si>
    <t>Pokemon Detective Pikachu</t>
  </si>
  <si>
    <t>US, JP, CA</t>
  </si>
  <si>
    <t>Džonas Vikas 3</t>
  </si>
  <si>
    <t>John Wick 3: Parabellum</t>
  </si>
  <si>
    <t>Šuns tikslas 2</t>
  </si>
  <si>
    <t>Molly and Max (A Dog's Journey)</t>
  </si>
  <si>
    <t>Vestuvės</t>
  </si>
  <si>
    <t>Film Jam</t>
  </si>
  <si>
    <t>Išgyventi vasarą</t>
  </si>
  <si>
    <t>Europos kinas</t>
  </si>
  <si>
    <t xml:space="preserve">After </t>
  </si>
  <si>
    <t>After. Kai mes susitikom</t>
  </si>
  <si>
    <t xml:space="preserve">Karalienės Korgis </t>
  </si>
  <si>
    <t>Queens Corgi</t>
  </si>
  <si>
    <t>BE</t>
  </si>
  <si>
    <t>Last Christmas</t>
  </si>
  <si>
    <t>UK, US</t>
  </si>
  <si>
    <t>Rocketman</t>
  </si>
  <si>
    <t>NCG Distribution  / Paramount Pictures</t>
  </si>
  <si>
    <t>Arktis. Įkalinti ledynuose</t>
  </si>
  <si>
    <t>Arctic</t>
  </si>
  <si>
    <t>IS</t>
  </si>
  <si>
    <t>Best Film</t>
  </si>
  <si>
    <t>Bjaurios lėlės</t>
  </si>
  <si>
    <t>Uglydolls</t>
  </si>
  <si>
    <t>Akvamenas</t>
  </si>
  <si>
    <t>Aquaman</t>
  </si>
  <si>
    <t>Ištraukti peiliai</t>
  </si>
  <si>
    <t>Knives Out</t>
  </si>
  <si>
    <t>Čia buvo Saša</t>
  </si>
  <si>
    <t>Dansu films</t>
  </si>
  <si>
    <t>Midvėjaus mūšis</t>
  </si>
  <si>
    <t>Midway</t>
  </si>
  <si>
    <t>US, CN</t>
  </si>
  <si>
    <t>Stiklas</t>
  </si>
  <si>
    <t>Glass</t>
  </si>
  <si>
    <t>Terminatorius. Tamsus likimas</t>
  </si>
  <si>
    <t>Terminator: Dark Fate</t>
  </si>
  <si>
    <t xml:space="preserve">Mes </t>
  </si>
  <si>
    <t>Us</t>
  </si>
  <si>
    <t>Mumbajaus viešbutis</t>
  </si>
  <si>
    <t>Hotel Mumbai</t>
  </si>
  <si>
    <t>AU, US, IN</t>
  </si>
  <si>
    <t>Travolta</t>
  </si>
  <si>
    <t>Mirties APPS'AS</t>
  </si>
  <si>
    <t>Countdown</t>
  </si>
  <si>
    <t>9</t>
  </si>
  <si>
    <t>Aviuko Šono filmas. Fermagedonas</t>
  </si>
  <si>
    <t>Shaun the Sheep 2 (Shaun the Sheep Movie: Farmageddon)</t>
  </si>
  <si>
    <t>US, UK, FR</t>
  </si>
  <si>
    <t>Tarp pilkų debesų</t>
  </si>
  <si>
    <t xml:space="preserve">Ashes in the Snow </t>
  </si>
  <si>
    <t>LT,UK</t>
  </si>
  <si>
    <t>Stebuklų parkas</t>
  </si>
  <si>
    <t>Wonder Park</t>
  </si>
  <si>
    <t>Grinčas</t>
  </si>
  <si>
    <t>The Grinch</t>
  </si>
  <si>
    <t>Shazam</t>
  </si>
  <si>
    <t>Pašėlęs policininkas: Naujametinis nesusipratimas 2</t>
  </si>
  <si>
    <t>Полицейский с Рублевки. Новогодний беспредел 2</t>
  </si>
  <si>
    <t>RU</t>
  </si>
  <si>
    <t>8</t>
  </si>
  <si>
    <t>Godzila 2: Monstrų karalius</t>
  </si>
  <si>
    <t>Godzilla2: King of the Monsters</t>
  </si>
  <si>
    <t>US, JP</t>
  </si>
  <si>
    <t>Daktaras miegas</t>
  </si>
  <si>
    <t>Doctor Sleep</t>
  </si>
  <si>
    <t>Kurskas</t>
  </si>
  <si>
    <t>Kursk</t>
  </si>
  <si>
    <t>BE, LX</t>
  </si>
  <si>
    <t xml:space="preserve">Aladinas </t>
  </si>
  <si>
    <t>Aladdin</t>
  </si>
  <si>
    <t>Pašėlęs policininkas: Naujametinis nesusipratimas</t>
  </si>
  <si>
    <t>Полицейский с Рублёвки. Новогодний беспредел</t>
  </si>
  <si>
    <t>Silvio</t>
  </si>
  <si>
    <t>Loro</t>
  </si>
  <si>
    <t>IT, FR</t>
  </si>
  <si>
    <t>A-one Films</t>
  </si>
  <si>
    <t>Lietinga diena Niujorke</t>
  </si>
  <si>
    <t>A Rainy Day in New York</t>
  </si>
  <si>
    <t>Dvynys</t>
  </si>
  <si>
    <t>Gemini Man</t>
  </si>
  <si>
    <t>NCG Distribution  /
Paramount Pictures</t>
  </si>
  <si>
    <t>Slėpynės</t>
  </si>
  <si>
    <t>Ready Or Not</t>
  </si>
  <si>
    <t>T-34</t>
  </si>
  <si>
    <t>Kurjeris</t>
  </si>
  <si>
    <t>Mule</t>
  </si>
  <si>
    <t>Šuniškas pokštas</t>
  </si>
  <si>
    <t>Trouble</t>
  </si>
  <si>
    <t>16</t>
  </si>
  <si>
    <t>Verkiančios moters prakeiksmas</t>
  </si>
  <si>
    <t>Curse of La Llorona</t>
  </si>
  <si>
    <t xml:space="preserve">Snieguotos lenktynės </t>
  </si>
  <si>
    <t>Racetime</t>
  </si>
  <si>
    <t>CA</t>
  </si>
  <si>
    <t>Didžioji kelionė</t>
  </si>
  <si>
    <t>Big Trip</t>
  </si>
  <si>
    <t>RU, US</t>
  </si>
  <si>
    <t>Šiurpios istorijos pasakojimui tamsoje</t>
  </si>
  <si>
    <t>Scary Stories to Tell in the Dark</t>
  </si>
  <si>
    <t>CA, US</t>
  </si>
  <si>
    <t>Laisvo elgesio močiutė 2: Pagyvenę keršytojai</t>
  </si>
  <si>
    <t>Бабушка легкого поведения 2. Престарелые Мстители</t>
  </si>
  <si>
    <t>Geri berniukai</t>
  </si>
  <si>
    <t>Good Boys</t>
  </si>
  <si>
    <t>Pūkuota šnipė</t>
  </si>
  <si>
    <t>Marnie’s World</t>
  </si>
  <si>
    <t>DE, BE</t>
  </si>
  <si>
    <t>Manu. Gimęs skraidyti</t>
  </si>
  <si>
    <t>Manou the Swift</t>
  </si>
  <si>
    <t>DE</t>
  </si>
  <si>
    <t>Favoritė</t>
  </si>
  <si>
    <t>The Favourite</t>
  </si>
  <si>
    <t>IE, UK, US</t>
  </si>
  <si>
    <t>Nematoma</t>
  </si>
  <si>
    <t>LT, LV, UA</t>
  </si>
  <si>
    <t>VLG Film</t>
  </si>
  <si>
    <t>Anna</t>
  </si>
  <si>
    <t>US, FR</t>
  </si>
  <si>
    <t>13</t>
  </si>
  <si>
    <t xml:space="preserve">Iksmenai. Tamsusis Feniksas </t>
  </si>
  <si>
    <t>X-Men: Dark Phoenix</t>
  </si>
  <si>
    <t>Be šansų</t>
  </si>
  <si>
    <t>Flarsky (Long Shot)</t>
  </si>
  <si>
    <t>Raudonbatė ir 7 Nykštukai</t>
  </si>
  <si>
    <t>Red Shoes and the Seven Dwarfs</t>
  </si>
  <si>
    <t>KR</t>
  </si>
  <si>
    <t>Gyvulėlių kapinės</t>
  </si>
  <si>
    <t>Pet Sematary</t>
  </si>
  <si>
    <t>Monstrų atostogos</t>
  </si>
  <si>
    <t>Legend of Hallowaiian</t>
  </si>
  <si>
    <t>Trys žingsniai iki tavęs</t>
  </si>
  <si>
    <t>Five Feet Apart</t>
  </si>
  <si>
    <t xml:space="preserve">Mija ir baltasis liūtas </t>
  </si>
  <si>
    <t>Mia and the White Lions</t>
  </si>
  <si>
    <t>FR, DE, ZA</t>
  </si>
  <si>
    <t>Sukeisti Kalėdų seneliai 2. Pamirštos kalėdos</t>
  </si>
  <si>
    <t>Santa Swap 2. Forgotten Christmas</t>
  </si>
  <si>
    <t>NO</t>
  </si>
  <si>
    <t>Nes ji yra moteris</t>
  </si>
  <si>
    <t>On the Basis of Sex</t>
  </si>
  <si>
    <t>Tarnas</t>
  </si>
  <si>
    <t>Холоп</t>
  </si>
  <si>
    <t>Dauntono Abatija</t>
  </si>
  <si>
    <t>Downton Abbey</t>
  </si>
  <si>
    <t>UK</t>
  </si>
  <si>
    <t xml:space="preserve">Saulės kultas </t>
  </si>
  <si>
    <t>Midsommar</t>
  </si>
  <si>
    <t>US, SE</t>
  </si>
  <si>
    <t>Sutemose</t>
  </si>
  <si>
    <t>LT, FR, CZ, RS, PT, LV</t>
  </si>
  <si>
    <t>Kinema</t>
  </si>
  <si>
    <t>Žalgirio mūšis</t>
  </si>
  <si>
    <t>LT, PL, DE</t>
  </si>
  <si>
    <t>Artbox</t>
  </si>
  <si>
    <t>Septynios vakarienės</t>
  </si>
  <si>
    <t>Семь ужинов</t>
  </si>
  <si>
    <t xml:space="preserve">Eglutės. Finalas </t>
  </si>
  <si>
    <t>Ёлки Последние</t>
  </si>
  <si>
    <t>Apgaulinga ramybė</t>
  </si>
  <si>
    <t>Serenity</t>
  </si>
  <si>
    <t>Aš esu Leonardo</t>
  </si>
  <si>
    <t>I, Leonardo</t>
  </si>
  <si>
    <t>IT</t>
  </si>
  <si>
    <t>Dar vakar</t>
  </si>
  <si>
    <t>Yesterday</t>
  </si>
  <si>
    <t>Vaikų žaidimai</t>
  </si>
  <si>
    <t>Childs Play</t>
  </si>
  <si>
    <t>Šv. Agota</t>
  </si>
  <si>
    <t>St. Agatha</t>
  </si>
  <si>
    <t>PLAYMOBIL filmas</t>
  </si>
  <si>
    <t>Playmobil: The Movie</t>
  </si>
  <si>
    <t>FR, US</t>
  </si>
  <si>
    <t>Didžioji skruzdėlyčių karalystė 2</t>
  </si>
  <si>
    <t>Minuscule Mandibles from far away (Minuscule 2)</t>
  </si>
  <si>
    <t>FR, CN</t>
  </si>
  <si>
    <t>Mirties diena 2</t>
  </si>
  <si>
    <t>Happy Death Day 2U</t>
  </si>
  <si>
    <t xml:space="preserve">Valdžia </t>
  </si>
  <si>
    <t>Vice</t>
  </si>
  <si>
    <t xml:space="preserve">Drąsusis Mozlis </t>
  </si>
  <si>
    <t>Mosley</t>
  </si>
  <si>
    <t>NZ, CN</t>
  </si>
  <si>
    <t xml:space="preserve">Theatrical Film Distribution </t>
  </si>
  <si>
    <t>Zombių žemė: Kontrolinis šūvis</t>
  </si>
  <si>
    <t>Zombieland 2</t>
  </si>
  <si>
    <t>Kamanė</t>
  </si>
  <si>
    <t>Bumblebee </t>
  </si>
  <si>
    <t>Angelo apgultis</t>
  </si>
  <si>
    <t>Angel Has Fallen</t>
  </si>
  <si>
    <t>Asteriksas: Stebuklingojo gėrimo paslaptis</t>
  </si>
  <si>
    <t>Asterix  - The Secret of the Magic Potion</t>
  </si>
  <si>
    <t>FR</t>
  </si>
  <si>
    <t xml:space="preserve">Dabar jau skyrybos </t>
  </si>
  <si>
    <t>Давай разведемся!</t>
  </si>
  <si>
    <t xml:space="preserve">Šaltas kraujas </t>
  </si>
  <si>
    <t>Hard Powder (Cold Pursuit)</t>
  </si>
  <si>
    <t>Geroji pusė</t>
  </si>
  <si>
    <t>Upside</t>
  </si>
  <si>
    <t>Skausmas ir šlovė</t>
  </si>
  <si>
    <t>Dolor y gloria</t>
  </si>
  <si>
    <t>ES</t>
  </si>
  <si>
    <t>Aušros pažadas</t>
  </si>
  <si>
    <t>Promise at Dawn</t>
  </si>
  <si>
    <t>Orų mergaitė</t>
  </si>
  <si>
    <t>Wheathering with you</t>
  </si>
  <si>
    <t>JP</t>
  </si>
  <si>
    <t>Ričardas atsisveikina</t>
  </si>
  <si>
    <t>Richard Says Goodbye</t>
  </si>
  <si>
    <t>Apsėstasis</t>
  </si>
  <si>
    <t>The Prodigy</t>
  </si>
  <si>
    <t>Greta</t>
  </si>
  <si>
    <t>Widow (Greta)</t>
  </si>
  <si>
    <t>EI, US</t>
  </si>
  <si>
    <t>Gimtinė</t>
  </si>
  <si>
    <t xml:space="preserve">Motherland </t>
  </si>
  <si>
    <t>18</t>
  </si>
  <si>
    <t>Kaip aš tapau vietiniu</t>
  </si>
  <si>
    <t>Как я стал русским</t>
  </si>
  <si>
    <t>Mažulė Džeksi</t>
  </si>
  <si>
    <t>Jexi (Lexi)</t>
  </si>
  <si>
    <t>Marija, Škotijos karalienė </t>
  </si>
  <si>
    <t>Mary Queen of Scots</t>
  </si>
  <si>
    <t>Milijardas</t>
  </si>
  <si>
    <t>Миллиард</t>
  </si>
  <si>
    <t xml:space="preserve">Prie amžinybės vartų </t>
  </si>
  <si>
    <t>At Eternity's Gate</t>
  </si>
  <si>
    <t>CH, IE, UK, FR, US</t>
  </si>
  <si>
    <t>Theatrical Film Distribution</t>
  </si>
  <si>
    <t>Nuostabi epocha</t>
  </si>
  <si>
    <t>La Belle Epoque</t>
  </si>
  <si>
    <t>Ką tu nuo manęs slepi?</t>
  </si>
  <si>
    <t>Громкая связь</t>
  </si>
  <si>
    <t>Rembo. Paskutinis kraujas</t>
  </si>
  <si>
    <t>Rambo V: Last Blood</t>
  </si>
  <si>
    <t>Stjuberis</t>
  </si>
  <si>
    <t>Stuber</t>
  </si>
  <si>
    <t>AŠ iš kitos veidrodžio pusės</t>
  </si>
  <si>
    <t>Unheimlich perfekte Freunde</t>
  </si>
  <si>
    <t xml:space="preserve">Pragaro vaikis </t>
  </si>
  <si>
    <t>Hellboy</t>
  </si>
  <si>
    <t>UK, US, BG</t>
  </si>
  <si>
    <t>Meilužės</t>
  </si>
  <si>
    <t>Любовницы</t>
  </si>
  <si>
    <t>Bėglys</t>
  </si>
  <si>
    <t>Герой</t>
  </si>
  <si>
    <t>Kiaurymė</t>
  </si>
  <si>
    <t>The Hole In The Ground</t>
  </si>
  <si>
    <t>IE</t>
  </si>
  <si>
    <t>Trys didvyriai ir sosto paveldėtoja</t>
  </si>
  <si>
    <t>Три богатыря и Наследница престола</t>
  </si>
  <si>
    <t>Kita tylos pusė</t>
  </si>
  <si>
    <t xml:space="preserve">(Ne) Tikros prancūziškos vestuvės 2 </t>
  </si>
  <si>
    <t>Qu'est-ce qu'on a fait au Bon Dieu? 2</t>
  </si>
  <si>
    <t>Kino pasaka</t>
  </si>
  <si>
    <t xml:space="preserve">Kafarnaumas </t>
  </si>
  <si>
    <t>Capernaum</t>
  </si>
  <si>
    <t>LB, FR, US</t>
  </si>
  <si>
    <t>Broliai meškinai ir fantastiškas nuotykis</t>
  </si>
  <si>
    <t>FANTASTICA: Boonie Bears Adventures</t>
  </si>
  <si>
    <t>CN</t>
  </si>
  <si>
    <t xml:space="preserve">Cats </t>
  </si>
  <si>
    <t>Vagys melagiai</t>
  </si>
  <si>
    <t>Lying and Stealing</t>
  </si>
  <si>
    <t>Kur tu pradingai, Bernadeta?</t>
  </si>
  <si>
    <t>Where'd You Go, Bernadette</t>
  </si>
  <si>
    <t>Žinutė</t>
  </si>
  <si>
    <t>Текст</t>
  </si>
  <si>
    <t>Svetimi namai</t>
  </si>
  <si>
    <t>The Aftermath</t>
  </si>
  <si>
    <t>US, UK</t>
  </si>
  <si>
    <t>Tėtušio milijonai</t>
  </si>
  <si>
    <t>Дорогой папа</t>
  </si>
  <si>
    <t>Žmogus voras: Į naują visatą</t>
  </si>
  <si>
    <t>Spiderman into the Spiderverse</t>
  </si>
  <si>
    <t>Čarlio angelai</t>
  </si>
  <si>
    <t>Charlie's Angels</t>
  </si>
  <si>
    <t>Spec. Žvėrynas</t>
  </si>
  <si>
    <t>Delta Zoo</t>
  </si>
  <si>
    <t>LT, LV</t>
  </si>
  <si>
    <t>Cinema Cartel</t>
  </si>
  <si>
    <t>Merė: laivo prakeiksmas</t>
  </si>
  <si>
    <t>Mary</t>
  </si>
  <si>
    <t>Ma</t>
  </si>
  <si>
    <t>Tulpės, meilė, garbė ir dviratis</t>
  </si>
  <si>
    <t>Tulipani: Liefde, eer en een fiets</t>
  </si>
  <si>
    <t>NL</t>
  </si>
  <si>
    <t>Merė Popins grįžta</t>
  </si>
  <si>
    <t>Mary Poppins Returns</t>
  </si>
  <si>
    <t>Žavusis žudikas Tedas Bandis</t>
  </si>
  <si>
    <t>Extremely Wicked, Shockingly Evil, and Vile</t>
  </si>
  <si>
    <t>Informatorius</t>
  </si>
  <si>
    <t>Three Seconds (Informer)</t>
  </si>
  <si>
    <t>Mirties blyksnis</t>
  </si>
  <si>
    <t>Untitled James Gunn (Brightburn)</t>
  </si>
  <si>
    <t>Avelės ir vilkai 2</t>
  </si>
  <si>
    <t>Sheep and Wolves: Pig Deal (Sheep and Wolves 2)</t>
  </si>
  <si>
    <t xml:space="preserve">Kolibrio projektas </t>
  </si>
  <si>
    <t>Hummingbird Project</t>
  </si>
  <si>
    <t>BE, CA</t>
  </si>
  <si>
    <t>Benas grįžo į namus</t>
  </si>
  <si>
    <t>Ben is Back</t>
  </si>
  <si>
    <t xml:space="preserve">Pavarotti </t>
  </si>
  <si>
    <t>Pavarotti</t>
  </si>
  <si>
    <t>Elniuko Ailo kelionė per Laplandiją</t>
  </si>
  <si>
    <t>Aïlo: Une odyssée en Laponie</t>
  </si>
  <si>
    <t>FI, FR</t>
  </si>
  <si>
    <t>Estinfilms</t>
  </si>
  <si>
    <t>Mūsų pirmosios atostogos</t>
  </si>
  <si>
    <t>Premières vacances</t>
  </si>
  <si>
    <t>O tada mes šokome</t>
  </si>
  <si>
    <t>And Then We Danced</t>
  </si>
  <si>
    <t>SE, GE, FR</t>
  </si>
  <si>
    <t>Sniego karalienė: Veidrodžių šalis</t>
  </si>
  <si>
    <t>Snow Queen 4</t>
  </si>
  <si>
    <t>Troškimų kambarys</t>
  </si>
  <si>
    <t>The room</t>
  </si>
  <si>
    <t>FR, LX, BE</t>
  </si>
  <si>
    <t>Vaikinai pagal iškvietimą</t>
  </si>
  <si>
    <t>Трезвый водитель</t>
  </si>
  <si>
    <t>Leónė. Bėganti į šviesą</t>
  </si>
  <si>
    <t>Juodas Katinas</t>
  </si>
  <si>
    <t>47 metrai: įkalintos po vandeniu</t>
  </si>
  <si>
    <t>47 Meters Down: Uncaged</t>
  </si>
  <si>
    <t>21 tiltas</t>
  </si>
  <si>
    <t>21 Bridges</t>
  </si>
  <si>
    <t xml:space="preserve">Dambis </t>
  </si>
  <si>
    <t>Dumbo</t>
  </si>
  <si>
    <t>Ekstazė</t>
  </si>
  <si>
    <t>Climax</t>
  </si>
  <si>
    <t>Saulė irgi žvaigždė</t>
  </si>
  <si>
    <t>Sun is also a star</t>
  </si>
  <si>
    <t xml:space="preserve">Vagiliautojai </t>
  </si>
  <si>
    <t>Manbiki kazoku</t>
  </si>
  <si>
    <t>Rūgštus miškas</t>
  </si>
  <si>
    <t>ACID FOREST</t>
  </si>
  <si>
    <t>Neon Realism</t>
  </si>
  <si>
    <t>Aš, tu, jis ir ji</t>
  </si>
  <si>
    <t>Я, Ты, Он, Она</t>
  </si>
  <si>
    <t>UA</t>
  </si>
  <si>
    <t>Sengirė</t>
  </si>
  <si>
    <t>VšĮ Sengirė</t>
  </si>
  <si>
    <t>Valstybinės laidotuvės</t>
  </si>
  <si>
    <t>State Funeral</t>
  </si>
  <si>
    <t>LT, UA, NL</t>
  </si>
  <si>
    <t>Atsargiai, ragana</t>
  </si>
  <si>
    <t>Zlogonje</t>
  </si>
  <si>
    <t>MK</t>
  </si>
  <si>
    <t>Skalvijos kino centras</t>
  </si>
  <si>
    <t xml:space="preserve">Tobulas vyras </t>
  </si>
  <si>
    <t>L'homme fidèle</t>
  </si>
  <si>
    <t>Srovių karas</t>
  </si>
  <si>
    <t>The Current War</t>
  </si>
  <si>
    <t>Roboto vaikas</t>
  </si>
  <si>
    <t>I Am Mother (Mister Smith)</t>
  </si>
  <si>
    <t>AU</t>
  </si>
  <si>
    <t>Kokaino baronas</t>
  </si>
  <si>
    <t>Running with the Devil</t>
  </si>
  <si>
    <t>US, CO</t>
  </si>
  <si>
    <t>Tobolas</t>
  </si>
  <si>
    <t>Тобол</t>
  </si>
  <si>
    <t>Jie</t>
  </si>
  <si>
    <t>Haunt</t>
  </si>
  <si>
    <t xml:space="preserve">Ar gali išsaugoti paslaptį </t>
  </si>
  <si>
    <t>Can you keep a secret?</t>
  </si>
  <si>
    <t xml:space="preserve">Po vedybų </t>
  </si>
  <si>
    <t>After the wedding</t>
  </si>
  <si>
    <t>Klubas Studio 54</t>
  </si>
  <si>
    <t>Studio 54</t>
  </si>
  <si>
    <t>Greta Garbo Films</t>
  </si>
  <si>
    <t>Naujokas</t>
  </si>
  <si>
    <t>Le Nouveau</t>
  </si>
  <si>
    <t>Kauno kino centras "Romuva"</t>
  </si>
  <si>
    <t>Kusama</t>
  </si>
  <si>
    <t>Kusama: Infinity</t>
  </si>
  <si>
    <t xml:space="preserve">Pajūrio šlaistūnas </t>
  </si>
  <si>
    <t>The Beach Bum</t>
  </si>
  <si>
    <t>CH, UK, FR, US</t>
  </si>
  <si>
    <t>Širdys</t>
  </si>
  <si>
    <t>Dublis LT</t>
  </si>
  <si>
    <t>Saldi dienos pabaiga</t>
  </si>
  <si>
    <t>Dolce Fine Giornata</t>
  </si>
  <si>
    <t>PL</t>
  </si>
  <si>
    <t>4</t>
  </si>
  <si>
    <t>A-one films</t>
  </si>
  <si>
    <t>Kodėl mes kūrybingi?</t>
  </si>
  <si>
    <t>Why Are We Creative?</t>
  </si>
  <si>
    <t>Drakoniuko Riešutėlio nuotykiai: atostogos džiunglėse </t>
  </si>
  <si>
    <t>Der kleine Drache Kokosnuss - Auf in den Dschungel!</t>
  </si>
  <si>
    <t>Šerlokas Holmsas ir darktaras Vatsonas</t>
  </si>
  <si>
    <t>Holmes&amp;Watson</t>
  </si>
  <si>
    <t xml:space="preserve">Laisvo elgesio tėvai </t>
  </si>
  <si>
    <t>Drunk Parents</t>
  </si>
  <si>
    <t>Didelis blogas lapinas ir kitos istorijos</t>
  </si>
  <si>
    <t>Le grand méchant renard et autres contes...</t>
  </si>
  <si>
    <t>BE, FR</t>
  </si>
  <si>
    <t>Vieša paslaptis</t>
  </si>
  <si>
    <t>Official Secrets</t>
  </si>
  <si>
    <t xml:space="preserve">Širdžių dama </t>
  </si>
  <si>
    <t>Dronningen</t>
  </si>
  <si>
    <t>DK, SE</t>
  </si>
  <si>
    <t>Agentė</t>
  </si>
  <si>
    <t>Operative</t>
  </si>
  <si>
    <t>US, IL</t>
  </si>
  <si>
    <t xml:space="preserve">Šaltasis karas </t>
  </si>
  <si>
    <t>Zimna wojna</t>
  </si>
  <si>
    <t xml:space="preserve">Dogman </t>
  </si>
  <si>
    <t>Šokis svajonės ritmu 2</t>
  </si>
  <si>
    <t>High Strung Free Dance</t>
  </si>
  <si>
    <t>US, RO</t>
  </si>
  <si>
    <t>Nepaprasta Remio kelionė</t>
  </si>
  <si>
    <t>Rémi sans famille</t>
  </si>
  <si>
    <t xml:space="preserve">Keista tiesa </t>
  </si>
  <si>
    <t>Strange But True</t>
  </si>
  <si>
    <t>Riba</t>
  </si>
  <si>
    <t>Border</t>
  </si>
  <si>
    <t>SE, DE</t>
  </si>
  <si>
    <t>Baseino valdovai</t>
  </si>
  <si>
    <t>Sink or Swim</t>
  </si>
  <si>
    <t>Whitney</t>
  </si>
  <si>
    <t>Second Hand</t>
  </si>
  <si>
    <t>LT, IE, CH</t>
  </si>
  <si>
    <t>Ultra Nominum</t>
  </si>
  <si>
    <t>Juodojo drakono pėdsakais</t>
  </si>
  <si>
    <t>Mystery of Iron Mask</t>
  </si>
  <si>
    <t>RU, CN</t>
  </si>
  <si>
    <t>Mano akių šviesa</t>
  </si>
  <si>
    <t>Light of My Life</t>
  </si>
  <si>
    <t>Žaisk arba mirk</t>
  </si>
  <si>
    <t>Play Or Die</t>
  </si>
  <si>
    <t>Vasara</t>
  </si>
  <si>
    <t>Лето</t>
  </si>
  <si>
    <t>Medaus šalis</t>
  </si>
  <si>
    <t>Honeyland</t>
  </si>
  <si>
    <t xml:space="preserve">100 daiktų ir nieko daugiau </t>
  </si>
  <si>
    <t>100 dinge</t>
  </si>
  <si>
    <t>Devintoji</t>
  </si>
  <si>
    <t>Девятая</t>
  </si>
  <si>
    <t>6</t>
  </si>
  <si>
    <t>Tranzitas</t>
  </si>
  <si>
    <t>Transit</t>
  </si>
  <si>
    <t>DE, FR</t>
  </si>
  <si>
    <t>Netikėta meilė</t>
  </si>
  <si>
    <t>El amor menos pensado</t>
  </si>
  <si>
    <t>AR</t>
  </si>
  <si>
    <t>Šokių kovos</t>
  </si>
  <si>
    <t>Битва</t>
  </si>
  <si>
    <t>Gernsio literatūros ir bulvių lupenų pyrago draugija</t>
  </si>
  <si>
    <t>Guernsey Literary and Potato Peel Pie Society</t>
  </si>
  <si>
    <t>UK, FR, US</t>
  </si>
  <si>
    <t>Devym kažkelinti</t>
  </si>
  <si>
    <t>Mid90s</t>
  </si>
  <si>
    <t>Taip gimė žvaigždė</t>
  </si>
  <si>
    <t>Star ir Born</t>
  </si>
  <si>
    <t xml:space="preserve">Sukeisti Kalėdų seneliai </t>
  </si>
  <si>
    <t>Santa Swap</t>
  </si>
  <si>
    <t>Forpostas</t>
  </si>
  <si>
    <t>Аванпост</t>
  </si>
  <si>
    <t>Virš debesų</t>
  </si>
  <si>
    <t>Выше неба</t>
  </si>
  <si>
    <t>Mes visada gyvenome pilyje</t>
  </si>
  <si>
    <t>We Have Always Lived in the Castle</t>
  </si>
  <si>
    <t xml:space="preserve">Kamčiatkos meškos. Gyvenimo pradžia </t>
  </si>
  <si>
    <t>Медведи Камчатки. Начало жизни</t>
  </si>
  <si>
    <t>Lesfilm</t>
  </si>
  <si>
    <t>Abigailė</t>
  </si>
  <si>
    <t>Эбигейл</t>
  </si>
  <si>
    <t>Top FilmBaltic</t>
  </si>
  <si>
    <t xml:space="preserve">Daug vaikų, beždžionė ir pilis </t>
  </si>
  <si>
    <t>Muchos hijos, un mono y un castillo</t>
  </si>
  <si>
    <t>Keršto kelias</t>
  </si>
  <si>
    <t>Destroyer</t>
  </si>
  <si>
    <t>Paryžiaus imperatorius</t>
  </si>
  <si>
    <t>L'Empereur de Paris</t>
  </si>
  <si>
    <t xml:space="preserve">Nuodinga rožė </t>
  </si>
  <si>
    <t>Poison Rose</t>
  </si>
  <si>
    <t>US, IT</t>
  </si>
  <si>
    <t>Panelė Rūgštynė</t>
  </si>
  <si>
    <t>Jamais Contente</t>
  </si>
  <si>
    <t>Pakeliui į mokyklą</t>
  </si>
  <si>
    <t>Sur le Chemin de lʾécole</t>
  </si>
  <si>
    <t>FR/CN/ZA/BR/CO/</t>
  </si>
  <si>
    <t>Antrasis šansas</t>
  </si>
  <si>
    <t>Second Act</t>
  </si>
  <si>
    <t>Damų laimė</t>
  </si>
  <si>
    <t>Les Dames</t>
  </si>
  <si>
    <t>CH</t>
  </si>
  <si>
    <t xml:space="preserve">Greta Garbo Films </t>
  </si>
  <si>
    <t>Ačiū Dievui</t>
  </si>
  <si>
    <t>Grâce à Dieu</t>
  </si>
  <si>
    <t>FR, BE</t>
  </si>
  <si>
    <t>Tamsta Varlius</t>
  </si>
  <si>
    <t>Meester Kikker</t>
  </si>
  <si>
    <t>Čia buvo Brita Marija</t>
  </si>
  <si>
    <t>Britt-Marie var här</t>
  </si>
  <si>
    <t>SE</t>
  </si>
  <si>
    <t>Falkonai</t>
  </si>
  <si>
    <t>Víti í Vestmannaeyjum</t>
  </si>
  <si>
    <t>KC Garsas</t>
  </si>
  <si>
    <t>Zerovilis</t>
  </si>
  <si>
    <t>Zeroville</t>
  </si>
  <si>
    <t>Muzika tavo rankose</t>
  </si>
  <si>
    <t>Au bout des doigts</t>
  </si>
  <si>
    <t>Moteris, vyras ir suo</t>
  </si>
  <si>
    <t>AGA</t>
  </si>
  <si>
    <t>DE, FR, BG</t>
  </si>
  <si>
    <t xml:space="preserve">Balta varna </t>
  </si>
  <si>
    <t>The White Crow</t>
  </si>
  <si>
    <t>UK, FR</t>
  </si>
  <si>
    <t>3 dienos Kviberone</t>
  </si>
  <si>
    <t>3 Tage in Quiberon </t>
  </si>
  <si>
    <t>DE, AT, FR</t>
  </si>
  <si>
    <t xml:space="preserve">Krydas II: Kylanti legenda </t>
  </si>
  <si>
    <t>Creed 2</t>
  </si>
  <si>
    <t>Nijolė</t>
  </si>
  <si>
    <t>LT, IT</t>
  </si>
  <si>
    <t>Just a moment</t>
  </si>
  <si>
    <t>Auksinė pirštinė</t>
  </si>
  <si>
    <t>Der goldene Handschuh</t>
  </si>
  <si>
    <t>Nuostabieji Lūzeriai. Kita planeta</t>
  </si>
  <si>
    <t>Studija NOMINUM</t>
  </si>
  <si>
    <t>Ikyrioji malonė</t>
  </si>
  <si>
    <t>Troppo grazia</t>
  </si>
  <si>
    <t>C‘est La Vie</t>
  </si>
  <si>
    <t>Sibilės vilionės</t>
  </si>
  <si>
    <t>Sibyl</t>
  </si>
  <si>
    <t>Animus Animalis (istorija apie žmones, žvėris ir daiktus) (Animus Animalis (A story about People, Animals and Things))</t>
  </si>
  <si>
    <t>Meno avilys</t>
  </si>
  <si>
    <t>Jaunoji žvaigždė</t>
  </si>
  <si>
    <t>Teen Spirit</t>
  </si>
  <si>
    <t>Vienišos širdys</t>
  </si>
  <si>
    <t>Someone Somewhere</t>
  </si>
  <si>
    <t>Rojaus kalvos</t>
  </si>
  <si>
    <t>Paradise Hills</t>
  </si>
  <si>
    <t>Gyvenimas aukštybėse</t>
  </si>
  <si>
    <t>High Life</t>
  </si>
  <si>
    <t>UK, FR, DE, PL, US</t>
  </si>
  <si>
    <t>Kovotoja</t>
  </si>
  <si>
    <t>Vechtmeisje</t>
  </si>
  <si>
    <t>Velkami per betoną</t>
  </si>
  <si>
    <t>Dragged Across Concrete</t>
  </si>
  <si>
    <t xml:space="preserve">Melagiai </t>
  </si>
  <si>
    <t>Melagiai</t>
  </si>
  <si>
    <t xml:space="preserve">Per tave vienos bėdos </t>
  </si>
  <si>
    <t>En liberte!</t>
  </si>
  <si>
    <t>Domino</t>
  </si>
  <si>
    <t>DK, FR, IT, BE, NL</t>
  </si>
  <si>
    <t>Tabaluga</t>
  </si>
  <si>
    <t xml:space="preserve">Panikos ataka </t>
  </si>
  <si>
    <t>Atak Paniki</t>
  </si>
  <si>
    <t>Mažulė, verta milijonų</t>
  </si>
  <si>
    <t>Driven</t>
  </si>
  <si>
    <t xml:space="preserve">Džono F. Donovano mirtis ir gyvenimas </t>
  </si>
  <si>
    <t>The death &amp; life of John F. Donovan</t>
  </si>
  <si>
    <t>UK, CA</t>
  </si>
  <si>
    <t>Gražus sūnus</t>
  </si>
  <si>
    <t>Beautiful Boy</t>
  </si>
  <si>
    <t>Magiška dėžutė</t>
  </si>
  <si>
    <t>Den magiske juleæske</t>
  </si>
  <si>
    <t>SE, DK</t>
  </si>
  <si>
    <t xml:space="preserve">Profesorius ir pamišėlis </t>
  </si>
  <si>
    <t>The Professor and The Madman</t>
  </si>
  <si>
    <t>Aeronautai</t>
  </si>
  <si>
    <t>Aeronauts</t>
  </si>
  <si>
    <t>5</t>
  </si>
  <si>
    <t>Angelas</t>
  </si>
  <si>
    <t>En Angel</t>
  </si>
  <si>
    <t>AR, ES</t>
  </si>
  <si>
    <t>Kelionės namo</t>
  </si>
  <si>
    <t>Arčiau debesų</t>
  </si>
  <si>
    <t>Cloudboy</t>
  </si>
  <si>
    <t>BG/SE/NL/NO</t>
  </si>
  <si>
    <t>Eteris</t>
  </si>
  <si>
    <t>Ether</t>
  </si>
  <si>
    <t>PL, LT, UA, HU</t>
  </si>
  <si>
    <t>Mano angelas</t>
  </si>
  <si>
    <t>Angel of Mine</t>
  </si>
  <si>
    <t>AU, US</t>
  </si>
  <si>
    <t>Skaisti kaip sniegas</t>
  </si>
  <si>
    <t>Pure as Snow (Blanche-Neige)</t>
  </si>
  <si>
    <t>Saulės dukros</t>
  </si>
  <si>
    <t>Les Filles du soleil</t>
  </si>
  <si>
    <t>FR, BE, GE, CH</t>
  </si>
  <si>
    <t>Dvilypiai gyvenimai</t>
  </si>
  <si>
    <t>Doubles vies</t>
  </si>
  <si>
    <t>Hanos Greis Egzorcizmas</t>
  </si>
  <si>
    <t>Possession of Hannah Grace</t>
  </si>
  <si>
    <t>Pasaulis priklauso tau</t>
  </si>
  <si>
    <t>Le monde est a toi</t>
  </si>
  <si>
    <t>Halstonas: šlovės ir nuopuolio istorija</t>
  </si>
  <si>
    <t>Halston</t>
  </si>
  <si>
    <t>Ramenai</t>
  </si>
  <si>
    <t>Ramen Teh</t>
  </si>
  <si>
    <t>SG, JP, FR</t>
  </si>
  <si>
    <t>Astridos Lindgren jaunystė</t>
  </si>
  <si>
    <t>Unga Astrid</t>
  </si>
  <si>
    <t>Estinfilm</t>
  </si>
  <si>
    <t>Kaimynė šnipė</t>
  </si>
  <si>
    <t>Next Door Spy</t>
  </si>
  <si>
    <t>DK</t>
  </si>
  <si>
    <t>Fantastiniai gyvūnai: Grindelvaldo piktadarystės</t>
  </si>
  <si>
    <t>Fantastic Beasts: Crimes of Grindelwald</t>
  </si>
  <si>
    <t>Radviliada</t>
  </si>
  <si>
    <t>Išklausyk! (Programa vaikams)</t>
  </si>
  <si>
    <t>Luister</t>
  </si>
  <si>
    <t xml:space="preserve">Sėjėjas </t>
  </si>
  <si>
    <t>Le semeur</t>
  </si>
  <si>
    <t xml:space="preserve">Stenas ir Olis. Juoko broliai </t>
  </si>
  <si>
    <t>Stan and Ollie</t>
  </si>
  <si>
    <t>UK, CA, US</t>
  </si>
  <si>
    <t xml:space="preserve">Putino liudininkai </t>
  </si>
  <si>
    <t>Свидетели Путина</t>
  </si>
  <si>
    <t>LV, CH, CZ</t>
  </si>
  <si>
    <t>Duokit laisvę</t>
  </si>
  <si>
    <t>Give my liberty</t>
  </si>
  <si>
    <t>Mylėk ir šok</t>
  </si>
  <si>
    <t>Let's dance</t>
  </si>
  <si>
    <t>Zombi vaikas</t>
  </si>
  <si>
    <t>Zombi</t>
  </si>
  <si>
    <t>Partenonas</t>
  </si>
  <si>
    <t>LT, GR, FR, TR, UA</t>
  </si>
  <si>
    <t>Monstrų viešbutis 3: Atostogos</t>
  </si>
  <si>
    <t>Hotel Transylvania 3</t>
  </si>
  <si>
    <t xml:space="preserve">Mano mažoji sesutė Mirai </t>
  </si>
  <si>
    <t>Mirai no Mirai</t>
  </si>
  <si>
    <t>Karo žaidimai</t>
  </si>
  <si>
    <t>Krig</t>
  </si>
  <si>
    <t>Agnes apie Varda</t>
  </si>
  <si>
    <t>Agnes par Varda</t>
  </si>
  <si>
    <t>Laiko tiltai</t>
  </si>
  <si>
    <t>LT, LV, ES</t>
  </si>
  <si>
    <t>Pasaulio šerdis</t>
  </si>
  <si>
    <t>LT, RU</t>
  </si>
  <si>
    <t>Just a Moment</t>
  </si>
  <si>
    <t>Vasaros paukščiai</t>
  </si>
  <si>
    <t>Birds of Passage</t>
  </si>
  <si>
    <t>CO, DK, MX, DE, CH</t>
  </si>
  <si>
    <t>Namas, kurį pastatė Džekas </t>
  </si>
  <si>
    <t>The House that Jack built</t>
  </si>
  <si>
    <t>DK, FR, DE</t>
  </si>
  <si>
    <t>Drąsusis elniukas Eliotas</t>
  </si>
  <si>
    <t>Elliot The Littlest Reindeer</t>
  </si>
  <si>
    <t xml:space="preserve">Laukinė kriaušė </t>
  </si>
  <si>
    <t>Ahlat Agaci</t>
  </si>
  <si>
    <t>TR, MK, FR, DE, BG, SE, BA</t>
  </si>
  <si>
    <t xml:space="preserve">Neapolio Piranijos </t>
  </si>
  <si>
    <t>La paranza dei bambini</t>
  </si>
  <si>
    <t>Kūdikis</t>
  </si>
  <si>
    <t>Pupille</t>
  </si>
  <si>
    <t>Keliaujantys paukščiai</t>
  </si>
  <si>
    <t>Les oiseaux de passage</t>
  </si>
  <si>
    <t>Troliai Mumiai ir žiemos pasaka</t>
  </si>
  <si>
    <t>Muumien taikatalvi</t>
  </si>
  <si>
    <t>FI, PL</t>
  </si>
  <si>
    <t>Meilės slėpynės</t>
  </si>
  <si>
    <t>Amur Senza Fin</t>
  </si>
  <si>
    <t>Nyndorfo karalienė</t>
  </si>
  <si>
    <t>Königin von Niendorf</t>
  </si>
  <si>
    <t>Maja</t>
  </si>
  <si>
    <t>Maya</t>
  </si>
  <si>
    <t xml:space="preserve">Suspirija </t>
  </si>
  <si>
    <t>Suspiria</t>
  </si>
  <si>
    <t>IT, US</t>
  </si>
  <si>
    <t>Du ančiukai ir žąsinas</t>
  </si>
  <si>
    <t>Duck duck goose</t>
  </si>
  <si>
    <t>Fuga</t>
  </si>
  <si>
    <t>PL, CZ, SE</t>
  </si>
  <si>
    <t>Magiškos naktys</t>
  </si>
  <si>
    <t>Notti Magiche</t>
  </si>
  <si>
    <t>Neliesk manęs</t>
  </si>
  <si>
    <t>Touch me not</t>
  </si>
  <si>
    <t>RO, DE, CZ, BG, FR</t>
  </si>
  <si>
    <t xml:space="preserve">Nauji Aladino nuotykiai </t>
  </si>
  <si>
    <t>Alad'2</t>
  </si>
  <si>
    <t xml:space="preserve">Broliai Sistersai </t>
  </si>
  <si>
    <t>Sisters Brothers</t>
  </si>
  <si>
    <t>Šefas Flynnas</t>
  </si>
  <si>
    <t>Chef Flynn</t>
  </si>
  <si>
    <t>Mirtingos mašinos</t>
  </si>
  <si>
    <t>Mortal Engines</t>
  </si>
  <si>
    <t>US, NZ</t>
  </si>
  <si>
    <t>Krautuvų valsas</t>
  </si>
  <si>
    <t>In the Aisles</t>
  </si>
  <si>
    <t>Mergina</t>
  </si>
  <si>
    <t>The Girl</t>
  </si>
  <si>
    <t>NL, BE</t>
  </si>
  <si>
    <t xml:space="preserve">Bulius Ferdinandas </t>
  </si>
  <si>
    <t>Ferdinand</t>
  </si>
  <si>
    <t>Mažoji pėda</t>
  </si>
  <si>
    <t>Smallfoot</t>
  </si>
  <si>
    <t>1</t>
  </si>
  <si>
    <t xml:space="preserve">Ilga dienos kelionė į naktį </t>
  </si>
  <si>
    <t>Long day‘s journey into night</t>
  </si>
  <si>
    <t>CH, FR</t>
  </si>
  <si>
    <t>Veidas</t>
  </si>
  <si>
    <t>Twarz</t>
  </si>
  <si>
    <t xml:space="preserve">Nerealieji 2 </t>
  </si>
  <si>
    <t>Incredibles 2</t>
  </si>
  <si>
    <t>Laimingasis  Ladzaras</t>
  </si>
  <si>
    <t>Lazzaro felice</t>
  </si>
  <si>
    <t>IT, CH, FR, DE</t>
  </si>
  <si>
    <t>Gerumo stebuklas</t>
  </si>
  <si>
    <t>Wonder</t>
  </si>
  <si>
    <t xml:space="preserve">Spragtukas ir keturios karalystės </t>
  </si>
  <si>
    <t>The Nutcracker and the Four Realms</t>
  </si>
  <si>
    <t>Veidai Kaimai</t>
  </si>
  <si>
    <t>Visages Villages</t>
  </si>
  <si>
    <t>Belgų karalius</t>
  </si>
  <si>
    <t>King of the Belgians</t>
  </si>
  <si>
    <t>Mažasis Princas</t>
  </si>
  <si>
    <t>Le Petit Prince</t>
  </si>
  <si>
    <t>Išsaugotas</t>
  </si>
  <si>
    <t>Keeper </t>
  </si>
  <si>
    <t>Ekskursantė</t>
  </si>
  <si>
    <t>Cinemark</t>
  </si>
  <si>
    <t>Jūsų Vincentas</t>
  </si>
  <si>
    <t>Loving Vincent</t>
  </si>
  <si>
    <t>UK, PL</t>
  </si>
  <si>
    <t>Lietuviški svingeriai</t>
  </si>
  <si>
    <t>TAS</t>
  </si>
  <si>
    <t>2</t>
  </si>
  <si>
    <t>Like VIRUSAS</t>
  </si>
  <si>
    <t>Pew Pew Pew</t>
  </si>
  <si>
    <t xml:space="preserve">Odesa </t>
  </si>
  <si>
    <t>Одесса</t>
  </si>
  <si>
    <t>Lady Bird</t>
  </si>
  <si>
    <t>Kurjerė</t>
  </si>
  <si>
    <t>The Courier</t>
  </si>
  <si>
    <t>Princesė ir Drakonas</t>
  </si>
  <si>
    <t>Princess in Wonderland (Princess and the Dragon)</t>
  </si>
  <si>
    <t xml:space="preserve">Bjaurusis aš 3 </t>
  </si>
  <si>
    <t>Despicable Me 3</t>
  </si>
  <si>
    <t>Pasiutusi meilė</t>
  </si>
  <si>
    <t>Ar putām uz Lūpām</t>
  </si>
  <si>
    <t>LV, PL, LT</t>
  </si>
  <si>
    <t>Slaptas augintinių gyvenimas</t>
  </si>
  <si>
    <t>The Secret Life Of Pets</t>
  </si>
  <si>
    <t>Tylos zona</t>
  </si>
  <si>
    <t>A Quiet Place</t>
  </si>
  <si>
    <t>Helovinas</t>
  </si>
  <si>
    <t>Halloween</t>
  </si>
  <si>
    <t>Koko</t>
  </si>
  <si>
    <t>Coco</t>
  </si>
  <si>
    <t xml:space="preserve">Koletė </t>
  </si>
  <si>
    <t>Colette</t>
  </si>
  <si>
    <t>Nesijaudink, jis toli nenueis</t>
  </si>
  <si>
    <t>Don't Worry, He Won't Get Far on Foot</t>
  </si>
  <si>
    <t>Matangi / Maya / M.I.A.</t>
  </si>
  <si>
    <t>UK, US, LK</t>
  </si>
  <si>
    <t>Gordonas ir Padi</t>
  </si>
  <si>
    <t>Gordon och Paddy</t>
  </si>
  <si>
    <t>Kitos merginos</t>
  </si>
  <si>
    <t>Toiset Tytot</t>
  </si>
  <si>
    <t>FI</t>
  </si>
  <si>
    <t>Floridos projektas</t>
  </si>
  <si>
    <t>The Florida Project</t>
  </si>
  <si>
    <t>Izabelė ir jos vyrai </t>
  </si>
  <si>
    <t>Un beau soleil intérieur</t>
  </si>
  <si>
    <t>Tyli naktis</t>
  </si>
  <si>
    <t>Cicha noc</t>
  </si>
  <si>
    <t>Emodži filmas</t>
  </si>
  <si>
    <t>Emoji</t>
  </si>
  <si>
    <t>Noriu būti savimi (dokumentinių filmų programa)</t>
  </si>
  <si>
    <t>TBA</t>
  </si>
  <si>
    <t>12 kėdžių</t>
  </si>
  <si>
    <t>Romi salonas</t>
  </si>
  <si>
    <t>Kapsalon Romi</t>
  </si>
  <si>
    <t>NL, DE</t>
  </si>
  <si>
    <t>Jaunikis ant balto žirgo</t>
  </si>
  <si>
    <t>Le Retour du Héros</t>
  </si>
  <si>
    <t>Apsireiškimas</t>
  </si>
  <si>
    <t>L‘apparition </t>
  </si>
  <si>
    <t>Triušis Piteris</t>
  </si>
  <si>
    <t>Peter Rabbit</t>
  </si>
  <si>
    <t xml:space="preserve">Chaenas – ypač tyro aliejaus kraštas </t>
  </si>
  <si>
    <t>Virgin &amp; Extra: Jaén, The Land Of The Olive Oil</t>
  </si>
  <si>
    <t>Kenkenas ir ateiviai</t>
  </si>
  <si>
    <t>Coin coin And The Extra-Humans</t>
  </si>
  <si>
    <t>Aukso žirgas</t>
  </si>
  <si>
    <t>Golden Horse</t>
  </si>
  <si>
    <t>LT, LV, LU, DK</t>
  </si>
  <si>
    <t>Didžioji skruzdėlyčių karalystė</t>
  </si>
  <si>
    <t>Minuscule, Valley of the Lost Ants</t>
  </si>
  <si>
    <t xml:space="preserve">Mulai </t>
  </si>
  <si>
    <t>TV Manija</t>
  </si>
  <si>
    <t>Baltoji iltis</t>
  </si>
  <si>
    <t>White Fang</t>
  </si>
  <si>
    <t>Beatričės bučinys</t>
  </si>
  <si>
    <t>Sage femme</t>
  </si>
  <si>
    <t xml:space="preserve">Knygynas </t>
  </si>
  <si>
    <t>The Bookshop</t>
  </si>
  <si>
    <t>UK, ES, DE</t>
  </si>
  <si>
    <t>Ratai 3</t>
  </si>
  <si>
    <t>Cars 3</t>
  </si>
  <si>
    <t>Mano mažasi ponis</t>
  </si>
  <si>
    <t>My Little Pony</t>
  </si>
  <si>
    <t>Ką pašnibždėjo pelėda (Trumpukų programa)</t>
  </si>
  <si>
    <t>Balerina</t>
  </si>
  <si>
    <t>Ballerina</t>
  </si>
  <si>
    <t>FR, CA</t>
  </si>
  <si>
    <t>Visi nori Nikolės</t>
  </si>
  <si>
    <t>London Fields</t>
  </si>
  <si>
    <t>UK,  US</t>
  </si>
  <si>
    <t>FR,  ES, US, BE, RO</t>
  </si>
  <si>
    <t xml:space="preserve">FR, CN, ZA, BR, CO, </t>
  </si>
  <si>
    <t>BG, SE, NL, NO</t>
  </si>
  <si>
    <t>FR, CN, ZA, BR, CO</t>
  </si>
  <si>
    <t>Aš, tu, jis ir j</t>
  </si>
  <si>
    <t xml:space="preserve">Romuva </t>
  </si>
  <si>
    <t>Theatrical Film Distribution , WDSMPI</t>
  </si>
  <si>
    <t>ACME Film , WB</t>
  </si>
  <si>
    <t>ACME Film , SONY</t>
  </si>
  <si>
    <t xml:space="preserve">NCG Distribution  </t>
  </si>
  <si>
    <t>7</t>
  </si>
  <si>
    <t>3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</si>
  <si>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</si>
  <si>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</si>
  <si>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</si>
  <si>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</si>
  <si>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</si>
  <si>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</si>
  <si>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</si>
  <si>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</si>
  <si>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</si>
  <si>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</si>
  <si>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</si>
  <si>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</si>
  <si>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</si>
  <si>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</si>
  <si>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</si>
  <si>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</si>
  <si>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</si>
  <si>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</si>
  <si>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LT TOP</t>
  </si>
  <si>
    <t xml:space="preserve">Pajamos </t>
  </si>
  <si>
    <t>NCG Distribution / Universal Pictures International</t>
  </si>
  <si>
    <t>Theatrical Film Distribution / 20th Century Fox</t>
  </si>
  <si>
    <t>NCG Distribution / Paramount Pictures</t>
  </si>
  <si>
    <t>A-One Films</t>
  </si>
  <si>
    <t>Dansu Films</t>
  </si>
  <si>
    <t>Studio Nominum</t>
  </si>
  <si>
    <t>Top Film Baltic</t>
  </si>
  <si>
    <t>CineMark</t>
  </si>
  <si>
    <t>Ir visi jų vyrai (Ir visi jų vyrai)</t>
  </si>
  <si>
    <t>Žalioji knyga (Green Book)</t>
  </si>
  <si>
    <t>Valstybės Paslaptis (Valstybės Paslaptis)</t>
  </si>
  <si>
    <t>Aferistės (Hustlers)</t>
  </si>
  <si>
    <t>Džonas Vikas 3 (John Wick 3: Parabellum)</t>
  </si>
  <si>
    <t>Šuns tikslas 2 (Molly and Max (A Dog's Journey))</t>
  </si>
  <si>
    <t>Karalienės Korgis (Queens Corgi)</t>
  </si>
  <si>
    <t>Bjaurios lėlės (Uglydolls)</t>
  </si>
  <si>
    <t>Ištraukti peiliai (Knives Out)</t>
  </si>
  <si>
    <t>Midvėjaus mūšis (Midway)</t>
  </si>
  <si>
    <t>Mirties APPS'AS (Countdown)</t>
  </si>
  <si>
    <t>Aviuko Šono filmas. Fermagedonas (Shaun the Sheep 2 (Shaun the Sheep Movie: Farmageddon))</t>
  </si>
  <si>
    <t>Tarp pilkų debesų (Ashes in the Snow)</t>
  </si>
  <si>
    <t>Pašėlęs policininkas: Naujametinis nesusipratimas 2 (Полицейский с Рублевки. Новогодний беспредел 2)</t>
  </si>
  <si>
    <t>Kurskas (Kursk)</t>
  </si>
  <si>
    <t>Pašėlęs policininkas: Naujametinis nesusipratimas (Полицейский с Рублёвки. Новогодний беспредел)</t>
  </si>
  <si>
    <t>Lietinga diena Niujorke (A Rainy Day in New York)</t>
  </si>
  <si>
    <t>Šuniškas pokštas (Trouble)</t>
  </si>
  <si>
    <t>Didžioji kelionė (Big Trip)</t>
  </si>
  <si>
    <t>Šiurpios istorijos pasakojimui tamsoje (Scary Stories to Tell in the Dark)</t>
  </si>
  <si>
    <t>Laisvo elgesio močiutė 2: Pagyvenę keršytojai (Бабушка легкого поведения 2. Престарелые Мстители)</t>
  </si>
  <si>
    <t>Anna (Anna)</t>
  </si>
  <si>
    <t>Be šansų (Flarsky (Long Shot))</t>
  </si>
  <si>
    <t>Raudonbatė ir 7 Nykštukai (Red Shoes and the Seven Dwarfs)</t>
  </si>
  <si>
    <t>Mija ir baltasis liūtas (Mia and the White Lions)</t>
  </si>
  <si>
    <t>Nes ji yra moteris (On the Basis of Sex)</t>
  </si>
  <si>
    <t>Septynios vakarienės (Семь ужинов)</t>
  </si>
  <si>
    <t>Apgaulinga ramybė (Serenity)</t>
  </si>
  <si>
    <t>Vaikų žaidimai (Childs Play)</t>
  </si>
  <si>
    <t>PLAYMOBIL filmas (Playmobil: The Movie)</t>
  </si>
  <si>
    <t>Didžioji skruzdėlyčių karalystė 2 (Minuscule Mandibles from far away (Minuscule 2))</t>
  </si>
  <si>
    <t>Asteriksas: Stebuklingojo gėrimo paslaptis (Asterix  - The Secret of the Magic Potion)</t>
  </si>
  <si>
    <t>Šaltas kraujas (Hard Powder (Cold Pursuit))</t>
  </si>
  <si>
    <t>Geroji pusė (Upside)</t>
  </si>
  <si>
    <t>Greta (Widow (Greta))</t>
  </si>
  <si>
    <t>Gimtinė (Motherland )</t>
  </si>
  <si>
    <t>Kaip aš tapau vietiniu (Как я стал русским)</t>
  </si>
  <si>
    <t>Mažulė Džeksi (Jexi (Lexi))</t>
  </si>
  <si>
    <t>Vagys melagiai (Lying and Stealing)</t>
  </si>
  <si>
    <t>Informatorius (Three Seconds (Informer))</t>
  </si>
  <si>
    <t>Avelės ir vilkai 2 (Sheep and Wolves: Pig Deal (Sheep and Wolves 2))</t>
  </si>
  <si>
    <t>Benas grįžo į namus (Ben is Back)</t>
  </si>
  <si>
    <t>Sniego karalienė: Veidrodžių šalis (Snow Queen 4)</t>
  </si>
  <si>
    <t>21 tiltas (21 Bridges)</t>
  </si>
  <si>
    <t>Roboto vaikas (I Am Mother (Mister Smith))</t>
  </si>
  <si>
    <t>Vieša paslaptis (Official Secrets)</t>
  </si>
  <si>
    <t>Devintoji (Девятая)</t>
  </si>
  <si>
    <t>Šokių kovos (Битва)</t>
  </si>
  <si>
    <t>Forpostas (Аванпост)</t>
  </si>
  <si>
    <t>Antrasis šansas (Second Act)</t>
  </si>
  <si>
    <t>Jaunoji žvaigždė (Teen Spirit)</t>
  </si>
  <si>
    <t>Rojaus kalvos (Paradise Hills)</t>
  </si>
  <si>
    <t>Aeronautai (Aeronauts)</t>
  </si>
  <si>
    <t>Skaisti kaip sniegas (Pure as Snow (Blanche-Neige))</t>
  </si>
  <si>
    <t>Gerumo stebuklas (Wonder)</t>
  </si>
  <si>
    <t>Mažasis Princas (Little Prince (Le Petit Prince))</t>
  </si>
  <si>
    <t>Princesė ir Drakonas (Princess in Wonderland (Princess and the Dragon))</t>
  </si>
  <si>
    <t>Koletė (Colette)</t>
  </si>
  <si>
    <t>Aukso žirgas (Golden Horse)</t>
  </si>
  <si>
    <t>Didžioji skruzdėlyčių karalystė (Minuscule, Valley of the Lost Ants)</t>
  </si>
  <si>
    <t>Mano mažasis ponis. Filmas (My Little Pony)</t>
  </si>
  <si>
    <t>Balerina (2017) (Ballerina (2017))</t>
  </si>
  <si>
    <t>ACME Film Total</t>
  </si>
  <si>
    <t>Liūtas karalius (The Lion King)</t>
  </si>
  <si>
    <t>Keršytojai. Pabaiga (Avengers: Endgame)</t>
  </si>
  <si>
    <t>Ledo šalis 2 (Frozen 2)</t>
  </si>
  <si>
    <t>Ralfas griovėjas 2 (Ralph Breaks the Internet: Wreck-It Ralph 2)</t>
  </si>
  <si>
    <t>Žaislų istorija 4 (Toy Story 4)</t>
  </si>
  <si>
    <t>Žvaigždžių karai. Skaivokerio iškilimas (Star Wars: The Rise of Skywalker)</t>
  </si>
  <si>
    <t>Kapitonė Marvel (Captain Marvel)</t>
  </si>
  <si>
    <t>Piktadarės istorija 2 (Maleficent: Mistress of Evil)</t>
  </si>
  <si>
    <t>Stiklas (Glass)</t>
  </si>
  <si>
    <t>Aladinas (Aladdin)</t>
  </si>
  <si>
    <t>Merė Popins grįžta (Mary Poppins Returns)</t>
  </si>
  <si>
    <t>Dambis (Dumbo)</t>
  </si>
  <si>
    <t>Nerealieji 2 (Incredibles 2)</t>
  </si>
  <si>
    <t>Spragtukas ir keturios karalystės (The Nutcracker and the Four Realms)</t>
  </si>
  <si>
    <t>Koko (Coco)</t>
  </si>
  <si>
    <t>Ratai 3 (Cars 3)</t>
  </si>
  <si>
    <t>Theatrical Film Distribution / WDSMPI Total</t>
  </si>
  <si>
    <t>Kaip prisijaukinti slibiną 3 (How to Train Your Dragon: The Hidden World)</t>
  </si>
  <si>
    <t>Slaptas augintinių gyvenimas 2 (Secret Life of Pets 2)</t>
  </si>
  <si>
    <t>Greiti ir įsiutę: Hobsas ir Šo (Fast &amp; Furious Presents: Hobbs &amp; Shaw)</t>
  </si>
  <si>
    <t>Sniego vaikis (Abominable)</t>
  </si>
  <si>
    <t>Adamsų šeimynėlė (The Addams Family)</t>
  </si>
  <si>
    <t>Afera (The Hustle)</t>
  </si>
  <si>
    <t>Last Christmas (Last Christmas)</t>
  </si>
  <si>
    <t>Mes (Us)</t>
  </si>
  <si>
    <t>Grinčas (The Grinch)</t>
  </si>
  <si>
    <t>Geri berniukai (Good Boys)</t>
  </si>
  <si>
    <t>Trys žingsniai iki tavęs (Five Feet Apart)</t>
  </si>
  <si>
    <t>Dauntono Abatija (Downton Abbey)</t>
  </si>
  <si>
    <t>Dar vakar (Yesterday)</t>
  </si>
  <si>
    <t>Mirties diena 2 (Happy Death Day 2U)</t>
  </si>
  <si>
    <t>Marija, Škotijos karalienė (Mary Queen of Scots)</t>
  </si>
  <si>
    <t>Cats (Cats )</t>
  </si>
  <si>
    <t>Ma (Ma)</t>
  </si>
  <si>
    <t>Mirtingos mašinos (Mortal Engines)</t>
  </si>
  <si>
    <t>Lady Bird (Lady Bird)</t>
  </si>
  <si>
    <t>Bjaurusis aš 3 (Despicable Me 3)</t>
  </si>
  <si>
    <t>Slaptas augintinių gyvenimas (The Secret Life Of Pets)</t>
  </si>
  <si>
    <t>Helovinas (Halloween)</t>
  </si>
  <si>
    <t>NCG Distribution / Universal Pictures International Total</t>
  </si>
  <si>
    <t>Džokeris (Joker)</t>
  </si>
  <si>
    <t>TAS: Antroji dalis (IT 2)</t>
  </si>
  <si>
    <t>Anabelė 3 (Annabelle Comes Home (Annabelle 3))</t>
  </si>
  <si>
    <t>Lego filmas 2 (Lego Movie 2)</t>
  </si>
  <si>
    <t>Pokemon Detektyvas Pikachu (Pokemon Detective Pikachu)</t>
  </si>
  <si>
    <t>Akvamenas (Aquaman)</t>
  </si>
  <si>
    <t>Shazam (Shazam)</t>
  </si>
  <si>
    <t>Godzila 2: Monstrų karalius (Godzilla2: King of the Monsters)</t>
  </si>
  <si>
    <t>Daktaras miegas (Doctor Sleep)</t>
  </si>
  <si>
    <t>Kurjeris (Mule)</t>
  </si>
  <si>
    <t>Verkiančios moters prakeiksmas (Curse of La Llorona)</t>
  </si>
  <si>
    <t>Saulė irgi žvaigždė (Sun is also a star)</t>
  </si>
  <si>
    <t>Taip gimė žvaigždė (Star ir Born)</t>
  </si>
  <si>
    <t>Krydas II: Kylanti legenda (Creed 2)</t>
  </si>
  <si>
    <t>Fantastiniai gyvūnai: Grindelvaldo piktadarystės (Fantastic Beasts: Crimes of Grindelwald)</t>
  </si>
  <si>
    <t>Mažoji pėda (Smallfoot)</t>
  </si>
  <si>
    <t>Tas (It)</t>
  </si>
  <si>
    <t>ACME Film / WB Total</t>
  </si>
  <si>
    <t>Vieną kartą Holivude (Once Upon a Time in Hollywood)</t>
  </si>
  <si>
    <t>Džiumandži: Kitas lygis (Jumanji: The Next level (Jumanji 2))</t>
  </si>
  <si>
    <t>Piktieji paukščiai. Filmas 2 (The Angry Birds Movie 2)</t>
  </si>
  <si>
    <t>Žmogus-Voras: Toli nuo namų (Spiderman Far From Home)</t>
  </si>
  <si>
    <t>Belos kelionė namo (Dog's Way Home)</t>
  </si>
  <si>
    <t>Pabėgimo kambarys (Escape Room)</t>
  </si>
  <si>
    <t>Vyrai juodais drabužiais: Pasaulinė grėsmė (Men in Black International)</t>
  </si>
  <si>
    <t>Zombių žemė: Kontrolinis šūvis (Zombieland 2)</t>
  </si>
  <si>
    <t>Žmogus voras: Į naują visatą (Spiderman into the Spiderverse)</t>
  </si>
  <si>
    <t>Čarlio angelai (Charlie's Angels)</t>
  </si>
  <si>
    <t>Mirties blyksnis (Untitled James Gunn (Brightburn))</t>
  </si>
  <si>
    <t>Šerlokas Holmsas ir darktaras Vatsonas (Holmes&amp;Watson)</t>
  </si>
  <si>
    <t>Hanos Greis Egzorcizmas (Possession of Hannah Grace)</t>
  </si>
  <si>
    <t>Monstrų viešbutis 3: Atostogos (Hotel Transylvania 3)</t>
  </si>
  <si>
    <t>Emodži filmas (Emoji)</t>
  </si>
  <si>
    <t>Triušis Piteris (Peter Rabbit)</t>
  </si>
  <si>
    <t>ACME Film / SONY Total</t>
  </si>
  <si>
    <t>Pats sau milijonierius (Pats sau milijonierius)</t>
  </si>
  <si>
    <t>Stambus planas Total</t>
  </si>
  <si>
    <t>Bohemijos rapsodija (Bohemian Rhapsody)</t>
  </si>
  <si>
    <t>Ad Astra (Ad Astra)</t>
  </si>
  <si>
    <t>Alita. Kovos angelas (Alita: Battle Angel)</t>
  </si>
  <si>
    <t>Le Manas'66. Plento karaliai (Ford v. Ferrari)</t>
  </si>
  <si>
    <t>Terminatorius. Tamsus likimas (Terminator: Dark Fate)</t>
  </si>
  <si>
    <t>Slėpynės (Ready Or Not)</t>
  </si>
  <si>
    <t>Favoritė (The Favourite)</t>
  </si>
  <si>
    <t>Iksmenai. Tamsusis Feniksas (X-Men: Dark Phoenix)</t>
  </si>
  <si>
    <t>Stjuberis (Stuber)</t>
  </si>
  <si>
    <t>Svetimi namai (The Aftermath)</t>
  </si>
  <si>
    <t>Bulius Ferdinandas (Ferdinand)</t>
  </si>
  <si>
    <t>Theatrical Film Distribution / 20th Century Fox Total</t>
  </si>
  <si>
    <t>Purpurinis rūkas (Purpurinis rūkas)</t>
  </si>
  <si>
    <t>After (After. Kai mes susitikom)</t>
  </si>
  <si>
    <t>T-34 (T-34)</t>
  </si>
  <si>
    <t>Snieguotos lenktynės (Racetime)</t>
  </si>
  <si>
    <t>Pūkuota šnipė (Marnie’s World)</t>
  </si>
  <si>
    <t>Monstrų atostogos (Legend of Hallowaiian)</t>
  </si>
  <si>
    <t>Tarnas (Холоп)</t>
  </si>
  <si>
    <t>Eglutės. Finalas (Ёлки Последние)</t>
  </si>
  <si>
    <t>Angelo apgultis (Angel Has Fallen)</t>
  </si>
  <si>
    <t>Ričardas atsisveikina (Richard Says Goodbye)</t>
  </si>
  <si>
    <t>Milijardas (Миллиард)</t>
  </si>
  <si>
    <t>Ką tu nuo manęs slepi? (Громкая связь)</t>
  </si>
  <si>
    <t>Rembo. Paskutinis kraujas (Rambo V: Last Blood)</t>
  </si>
  <si>
    <t>Meilužės (Любовницы)</t>
  </si>
  <si>
    <t>Bėglys (Герой)</t>
  </si>
  <si>
    <t>Trys didvyriai ir sosto paveldėtoja (Три богатыря и Наследница престола)</t>
  </si>
  <si>
    <t>Kita tylos pusė (Kita tylos pusė)</t>
  </si>
  <si>
    <t>Tėtušio milijonai (Дорогой папа)</t>
  </si>
  <si>
    <t>Vaikinai pagal iškvietimą (Трезвый водитель)</t>
  </si>
  <si>
    <t>Valstybinės laidotuvės (State Funeral)</t>
  </si>
  <si>
    <t>Srovių karas (The Current War)</t>
  </si>
  <si>
    <t>Tobolas (Тобол)</t>
  </si>
  <si>
    <t>Jie (Haunt)</t>
  </si>
  <si>
    <t>Agentė (Operative)</t>
  </si>
  <si>
    <t>Šaltasis karas (Zimna wojna)</t>
  </si>
  <si>
    <t>Šokis svajonės ritmu 2 (High Strung Free Dance)</t>
  </si>
  <si>
    <t>Juodojo drakono pėdsakais (Mystery of Iron Mask)</t>
  </si>
  <si>
    <t>Paryžiaus imperatorius (L'Empereur de Paris)</t>
  </si>
  <si>
    <t>C‘est La Vie (C‘est La Vie)</t>
  </si>
  <si>
    <t>Per tave vienos bėdos (En liberte!)</t>
  </si>
  <si>
    <t>Tabaluga (Tabaluga)</t>
  </si>
  <si>
    <t>Eteris (Ether)</t>
  </si>
  <si>
    <t>Partenonas (Partenonas)</t>
  </si>
  <si>
    <t>Du ančiukai ir žąsinas (Duck duck goose)</t>
  </si>
  <si>
    <t>Odesa (Одесса)</t>
  </si>
  <si>
    <t>Baltoji iltis (White Fang)</t>
  </si>
  <si>
    <t>Garsų pasaulio įrašai Total</t>
  </si>
  <si>
    <t>Singing Fish</t>
  </si>
  <si>
    <t>Pasmerkti. Kauno romanas (Pasmerkti. Kauno romanas)</t>
  </si>
  <si>
    <t>Pasmerkti. Pajūrio džiazas (Pasmerkti. Pajūrio džiazas)</t>
  </si>
  <si>
    <t>Singing Fish Total</t>
  </si>
  <si>
    <t>Nematoma (Nematoma)</t>
  </si>
  <si>
    <t>Saulės kultas (Midsommar)</t>
  </si>
  <si>
    <t>Valdžia (Vice)</t>
  </si>
  <si>
    <t>Dabar jau skyrybos (Давай разведемся!)</t>
  </si>
  <si>
    <t>Skausmas ir šlovė (Dolor y gloria)</t>
  </si>
  <si>
    <t>Orų mergaitė (Wheathering with you)</t>
  </si>
  <si>
    <t>Apsėstasis (The Prodigy)</t>
  </si>
  <si>
    <t>Nuostabi epocha (La Belle Epoque)</t>
  </si>
  <si>
    <t>Kur tu pradingai, Bernadeta? (Where'd You Go, Bernadette)</t>
  </si>
  <si>
    <t>Pavarotti (Pavarotti)</t>
  </si>
  <si>
    <t>Troškimų kambarys (The room)</t>
  </si>
  <si>
    <t>47 metrai: įkalintos po vandeniu (47 Meters Down: Uncaged)</t>
  </si>
  <si>
    <t>Ekstazė (Climax)</t>
  </si>
  <si>
    <t>Ar gali išsaugoti paslaptį (Can you keep a secret?)</t>
  </si>
  <si>
    <t>Po vedybų (After the wedding)</t>
  </si>
  <si>
    <t>100 daiktų ir nieko daugiau (100 dinge)</t>
  </si>
  <si>
    <t>Virš debesų (Выше неба)</t>
  </si>
  <si>
    <t>Keršto kelias (Destroyer)</t>
  </si>
  <si>
    <t>Vienišos širdys (Someone Somewhere)</t>
  </si>
  <si>
    <t>Mažulė, verta milijonų (Driven)</t>
  </si>
  <si>
    <t>Džono F. Donovano mirtis ir gyvenimas (The death &amp; life of John F. Donovan)</t>
  </si>
  <si>
    <t>Mylėk ir šok (Let's dance)</t>
  </si>
  <si>
    <t>Neapolio Piranijos (La paranza dei bambini)</t>
  </si>
  <si>
    <t>Suspirija (Suspiria)</t>
  </si>
  <si>
    <t>Kurjerė (The Courier)</t>
  </si>
  <si>
    <t>VLG Film Total</t>
  </si>
  <si>
    <t>Rocketman (Rocketman)</t>
  </si>
  <si>
    <t>Stebuklų parkas (Wonder Park)</t>
  </si>
  <si>
    <t>Dvynys (Gemini Man)</t>
  </si>
  <si>
    <t>Gyvulėlių kapinės (Pet Sematary)</t>
  </si>
  <si>
    <t>Kamanė (Bumblebee )</t>
  </si>
  <si>
    <t>Tylos zona (A Quiet Place)</t>
  </si>
  <si>
    <t>NCG Distribution / Paramount Pictures Total</t>
  </si>
  <si>
    <t>Arktis. Įkalinti ledynuose (Arctic)</t>
  </si>
  <si>
    <t>Manu. Gimęs skraidyti (Manou the Swift)</t>
  </si>
  <si>
    <t>Aš esu Leonardo (I, Leonardo)</t>
  </si>
  <si>
    <t>Aušros pažadas (Promise at Dawn)</t>
  </si>
  <si>
    <t>Merė: laivo prakeiksmas (Mary)</t>
  </si>
  <si>
    <t>Aš, tu, jis ir ji (Я, Ты, Он, Она)</t>
  </si>
  <si>
    <t>Kodėl mes kūrybingi? (Why Are We Creative?)</t>
  </si>
  <si>
    <t>Drakoniuko Riešutėlio nuotykiai: atostogos džiunglėse (Der kleine Drache Kokosnuss - Auf in den Dschungel!)</t>
  </si>
  <si>
    <t>Baseino valdovai (Sink or Swim)</t>
  </si>
  <si>
    <t>Gernsio literatūros ir bulvių lupenų pyrago draugija (Guernsey Literary and Potato Peel Pie Society)</t>
  </si>
  <si>
    <t>Mes visada gyvenome pilyje (We Have Always Lived in the Castle)</t>
  </si>
  <si>
    <t>Kūdikis (Pupille)</t>
  </si>
  <si>
    <t>Troliai Mumiai ir žiemos pasaka (Muumien taikatalvi)</t>
  </si>
  <si>
    <t>Izabelė ir jos vyrai (Un beau soleil intérieur)</t>
  </si>
  <si>
    <t>Jaunikis ant balto žirgo (Le Retour du Héros)</t>
  </si>
  <si>
    <t>Apsireiškimas (L‘apparition )</t>
  </si>
  <si>
    <t>Knygynas (The Bookshop)</t>
  </si>
  <si>
    <t>Best Film Total</t>
  </si>
  <si>
    <t>Tarp mūsų, mergaičių (Tarp mūsų, mergaičių)</t>
  </si>
  <si>
    <t>Lietuviški svingeriai (Lietuviški svingeriai)</t>
  </si>
  <si>
    <t>Vabalo filmai Total</t>
  </si>
  <si>
    <t>Mumbajaus viešbutis (Hotel Mumbai)</t>
  </si>
  <si>
    <t>Sukeisti Kalėdų seneliai 2. Pamirštos kalėdos (Santa Swap 2. Forgotten Christmas)</t>
  </si>
  <si>
    <t>Šv. Agota (St. Agatha)</t>
  </si>
  <si>
    <t>AŠ iš kitos veidrodžio pusės (Unheimlich perfekte Freunde)</t>
  </si>
  <si>
    <t>Broliai meškinai ir fantastiškas nuotykis (FANTASTICA: Boonie Bears Adventures)</t>
  </si>
  <si>
    <t>Kokaino baronas (Running with the Devil)</t>
  </si>
  <si>
    <t>Mano akių šviesa (Light of My Life)</t>
  </si>
  <si>
    <t>Sukeisti Kalėdų seneliai (Santa Swap)</t>
  </si>
  <si>
    <t>Zerovilis (Zeroville)</t>
  </si>
  <si>
    <t>Travolta Total</t>
  </si>
  <si>
    <t>Drąsusis Mozlis (Mosley)</t>
  </si>
  <si>
    <t>Prie amžinybės vartų (At Eternity's Gate)</t>
  </si>
  <si>
    <t>Pragaro vaikis (Hellboy)</t>
  </si>
  <si>
    <t>Kiaurymė (The Hole In The Ground)</t>
  </si>
  <si>
    <t>Žinutė (Текст)</t>
  </si>
  <si>
    <t>Žavusis žudikas Tedas Bandis (Extremely Wicked, Shockingly Evil, and Vile)</t>
  </si>
  <si>
    <t>Kolibrio projektas (Hummingbird Project)</t>
  </si>
  <si>
    <t>Pajūrio šlaistūnas (The Beach Bum)</t>
  </si>
  <si>
    <t>Laisvo elgesio tėvai (Drunk Parents)</t>
  </si>
  <si>
    <t>Keista tiesa (Strange But True)</t>
  </si>
  <si>
    <t>Žaisk arba mirk (Play Or Die)</t>
  </si>
  <si>
    <t>Nuodinga rožė (Poison Rose)</t>
  </si>
  <si>
    <t>Balta varna (The White Crow)</t>
  </si>
  <si>
    <t>Velkami per betoną (Dragged Across Concrete)</t>
  </si>
  <si>
    <t>Domino (Domino)</t>
  </si>
  <si>
    <t>Profesorius ir pamišėlis (The Professor and The Madman)</t>
  </si>
  <si>
    <t>Mano angelas (Angel of Mine)</t>
  </si>
  <si>
    <t>Stenas ir Olis. Juoko broliai (Stan and Ollie)</t>
  </si>
  <si>
    <t>Drąsusis elniukas Eliotas (Elliot The Littlest Reindeer)</t>
  </si>
  <si>
    <t>Nauji Aladino nuotykiai (Alad'2)</t>
  </si>
  <si>
    <t>Broliai Sistersai (Sisters Brothers)</t>
  </si>
  <si>
    <t>Visi nori Nikolės (London Fields)</t>
  </si>
  <si>
    <t>Theatrical Film Distribution Total</t>
  </si>
  <si>
    <t>Išgyventi vasarą (Išgyventi vasarą)</t>
  </si>
  <si>
    <t>Kafarnaumas (Capernaum)</t>
  </si>
  <si>
    <t>Vagiliautojai (Manbiki kazoku)</t>
  </si>
  <si>
    <t>Širdžių dama (Dronningen)</t>
  </si>
  <si>
    <t>Vasara (Лето)</t>
  </si>
  <si>
    <t>Netikėta meilė (El amor menos pensado)</t>
  </si>
  <si>
    <t>Panikos ataka (Atak Paniki)</t>
  </si>
  <si>
    <t>Gražus sūnus (Beautiful Boy)</t>
  </si>
  <si>
    <t>Angelas (En Angel)</t>
  </si>
  <si>
    <t>Dvilypiai gyvenimai (Doubles vies)</t>
  </si>
  <si>
    <t>Pasaulis priklauso tau (Le monde est a toi)</t>
  </si>
  <si>
    <t>Mano mažoji sesutė Mirai (Mirai no Mirai)</t>
  </si>
  <si>
    <t>Vasaros paukščiai (Birds of Passage)</t>
  </si>
  <si>
    <t>Laukinė kriaušė (Ahlat Agaci)</t>
  </si>
  <si>
    <t>Maja (Maya)</t>
  </si>
  <si>
    <t>Magiškos naktys (Notti Magiche)</t>
  </si>
  <si>
    <t>Neliesk manęs (Touch me not)</t>
  </si>
  <si>
    <t>Šefas Flynnas (Chef Flynn)</t>
  </si>
  <si>
    <t>Ilga dienos kelionė į naktį (Long day‘s journey into night)</t>
  </si>
  <si>
    <t>Veidas (Twarz)</t>
  </si>
  <si>
    <t>Jūsų Vincentas (Loving Vincent)</t>
  </si>
  <si>
    <t>Matangi / Maya / M.I.A. (Matangi / Maya / M.I.A.)</t>
  </si>
  <si>
    <t>Gordonas ir Padi (Gordon och Paddy)</t>
  </si>
  <si>
    <t>Tyli naktis (Cicha noc)</t>
  </si>
  <si>
    <t>Chaenas – ypač tyro aliejaus kraštas (Virgin &amp; Extra: Jaén, The Land Of The Olive Oil)</t>
  </si>
  <si>
    <t>Kenkenas ir ateiviai (Coin coin And The Extra-Humans)</t>
  </si>
  <si>
    <t>Europos kinas Total</t>
  </si>
  <si>
    <t>Silvio (Loro)</t>
  </si>
  <si>
    <t>O tada mes šokome (And Then We Danced)</t>
  </si>
  <si>
    <t>Saldi dienos pabaiga (Dolce Fine Giornata)</t>
  </si>
  <si>
    <t>Dogman (Dogman )</t>
  </si>
  <si>
    <t>Riba (Border)</t>
  </si>
  <si>
    <t>Tranzitas (Transit)</t>
  </si>
  <si>
    <t>Devym kažkelinti (Mid90s)</t>
  </si>
  <si>
    <t>Ačiū Dievui (Grâce à Dieu)</t>
  </si>
  <si>
    <t>Moteris, vyras ir suo (AGA)</t>
  </si>
  <si>
    <t>3 dienos Kviberone (3 Tage in Quiberon )</t>
  </si>
  <si>
    <t>Auksinė pirštinė (Der goldene Handschuh)</t>
  </si>
  <si>
    <t>Ikyrioji malonė (Troppo grazia)</t>
  </si>
  <si>
    <t>Sibilės vilionės (Sibyl)</t>
  </si>
  <si>
    <t>Duokit laisvę (Give my liberty)</t>
  </si>
  <si>
    <t>Zombi vaikas (Zombi)</t>
  </si>
  <si>
    <t>Agnes apie Varda (Agnes par Varda)</t>
  </si>
  <si>
    <t>Krautuvų valsas (In the Aisles)</t>
  </si>
  <si>
    <t>Mergina (The Girl)</t>
  </si>
  <si>
    <t>Laimingasis  Ladzaras (Lazzaro felice)</t>
  </si>
  <si>
    <t>Belgų karalius (King of the Belgians)</t>
  </si>
  <si>
    <t>Veidai Kaimai (Visages villages)</t>
  </si>
  <si>
    <t>Nesijaudink, jis toli nenueis (Don't Worry, He Won't Get Far on Foot)</t>
  </si>
  <si>
    <t>Floridos projektas (The Florida Project)</t>
  </si>
  <si>
    <t>Beatričės bučinys (Sage femme)</t>
  </si>
  <si>
    <t>A-One Films Total</t>
  </si>
  <si>
    <t>Vestuvės (Vestuvės)</t>
  </si>
  <si>
    <t>Melagiai (Melagiai)</t>
  </si>
  <si>
    <t>12 kėdžių (12 kėdžių)</t>
  </si>
  <si>
    <t>Film Jam Total</t>
  </si>
  <si>
    <t>Čia buvo Saša (Čia buvo Saša)</t>
  </si>
  <si>
    <t>Dansu Films Total</t>
  </si>
  <si>
    <t>(Ne) Tikros prancūziškos vestuvės 2 (Qu'est-ce qu'on a fait au Bon Dieu? 2)</t>
  </si>
  <si>
    <t>Mūsų pirmosios atostogos (Premières vacances)</t>
  </si>
  <si>
    <t>Tobulas vyras (L'homme fidèle)</t>
  </si>
  <si>
    <t>Kusama (Kusama: Infinity)</t>
  </si>
  <si>
    <t>Whitney (Whitney)</t>
  </si>
  <si>
    <t>Medaus šalis (Honeyland)</t>
  </si>
  <si>
    <t>Saulės dukros (Les Filles du soleil)</t>
  </si>
  <si>
    <t>Sėjėjas (Le semeur)</t>
  </si>
  <si>
    <t>Putino liudininkai (Свидетели Путина)</t>
  </si>
  <si>
    <t>Fuga (Fuga)</t>
  </si>
  <si>
    <t>Kino pasaka Total</t>
  </si>
  <si>
    <t>Žalgirio mūšis (Žalgirio mūšis)</t>
  </si>
  <si>
    <t>Tulpės, meilė, garbė ir dviratis (Tulipani: Liefde, eer en een fiets)</t>
  </si>
  <si>
    <t>Artbox Total</t>
  </si>
  <si>
    <t>Sutemose (Sutemose)</t>
  </si>
  <si>
    <t>Kinema Total</t>
  </si>
  <si>
    <t>Atsargiai, ragana (Zlogonje)</t>
  </si>
  <si>
    <t>Didelis blogas lapinas ir kitos istorijos (Le grand méchant renard et autres contes...)</t>
  </si>
  <si>
    <t>Panelė Rūgštynė (Jamais Contente)</t>
  </si>
  <si>
    <t>Pakeliui į mokyklą (Sur le Chemin de lʾécole)</t>
  </si>
  <si>
    <t>Tamsta Varlius (Meester Kikker)</t>
  </si>
  <si>
    <t>Arčiau debesų (Cloudboy)</t>
  </si>
  <si>
    <t>Kaimynė šnipė (Next Door Spy)</t>
  </si>
  <si>
    <t>Išklausyk! (Programa vaikams) (Luister)</t>
  </si>
  <si>
    <t>Keliaujantys paukščiai (Les oiseaux de passage)</t>
  </si>
  <si>
    <t>Noriu būti savimi (dokumentinių filmų programa) (Noriu būti savimi (dokumentinių filmų programa))</t>
  </si>
  <si>
    <t>Romi salonas (Kapsalon Romi)</t>
  </si>
  <si>
    <t>Ką pašnibždėjo pelėda (Trumpukų programa) (Ką pašnibždėjo pelėda (Trumpukų programa))</t>
  </si>
  <si>
    <t>Skalvijos kino centras Total</t>
  </si>
  <si>
    <t>Elniuko Ailo kelionė per Laplandiją (Aïlo: Une odyssée en Laponie)</t>
  </si>
  <si>
    <t>Nepaprasta Remio kelionė (Rémi sans famille)</t>
  </si>
  <si>
    <t>Čia buvo Brita Marija (Britt-Marie var här)</t>
  </si>
  <si>
    <t>Gyvenimas aukštybėse (High Life)</t>
  </si>
  <si>
    <t>Astridos Lindgren jaunystė (Unga Astrid)</t>
  </si>
  <si>
    <t>Namas, kurį pastatė Džekas (The House that Jack built)</t>
  </si>
  <si>
    <t>Estinfilm Total</t>
  </si>
  <si>
    <t>Klubas Studio 54 (Studio 54)</t>
  </si>
  <si>
    <t>Damų laimė (Les Dames)</t>
  </si>
  <si>
    <t>Muzika tavo rankose (Au bout des doigts)</t>
  </si>
  <si>
    <t>Halstonas: šlovės ir nuopuolio istorija (Halston)</t>
  </si>
  <si>
    <t>Ramenai (Ramen Teh)</t>
  </si>
  <si>
    <t>Pasiutusi meilė (Ar putām uz Lūpām)</t>
  </si>
  <si>
    <t>Greta Garbo Films Total</t>
  </si>
  <si>
    <t>Second Hand (Second Hand)</t>
  </si>
  <si>
    <t>Nuostabieji Lūzeriai. Kita planeta (Nuostabieji Lūzeriai. Kita planeta)</t>
  </si>
  <si>
    <t>Kelionės namo (Kelionės namo)</t>
  </si>
  <si>
    <t>Radviliada (Radviliada)</t>
  </si>
  <si>
    <t>Laiko tiltai (Laiko tiltai)</t>
  </si>
  <si>
    <t>Studio Nominum Total</t>
  </si>
  <si>
    <t>Spec. Žvėrynas (Delta Zoo)</t>
  </si>
  <si>
    <t>Cinema Cartel Total</t>
  </si>
  <si>
    <t>Falkonai (Víti í Vestmannaeyjum)</t>
  </si>
  <si>
    <t>Kovotoja (Vechtmeisje)</t>
  </si>
  <si>
    <t>Magiška dėžutė (Den magiske juleæske)</t>
  </si>
  <si>
    <t>Karo žaidimai (Krig)</t>
  </si>
  <si>
    <t>Meilės slėpynės (Amur Senza Fin)</t>
  </si>
  <si>
    <t>Nyndorfo karalienė (Königin von Niendorf)</t>
  </si>
  <si>
    <t>Išsaugotas (Keeper )</t>
  </si>
  <si>
    <t>Like VIRUSAS (Pew Pew Pew)</t>
  </si>
  <si>
    <t>Kitos merginos (Toiset Tytot)</t>
  </si>
  <si>
    <t>KC Garsas Total</t>
  </si>
  <si>
    <t>Kauno kino centras „Romuva“</t>
  </si>
  <si>
    <t>Naujokas (Le Nouveau)</t>
  </si>
  <si>
    <t>Daug vaikų, beždžionė ir pilis (Muchos hijos, un mono y un castillo)</t>
  </si>
  <si>
    <t>Kauno kino centras „Romuva“ Total</t>
  </si>
  <si>
    <t>Leónė. Bėganti į šviesą (Leónė. Bėganti į šviesą)</t>
  </si>
  <si>
    <t>Juodas Katinas Total</t>
  </si>
  <si>
    <t>Rūgštus miškas (ACID FOREST)</t>
  </si>
  <si>
    <t>Neon Realism Total</t>
  </si>
  <si>
    <t>Sengirė (Sengirė)</t>
  </si>
  <si>
    <t>VšĮ Sengirė Total</t>
  </si>
  <si>
    <t>Širdys (Širdys)</t>
  </si>
  <si>
    <t>Dublis LT Total</t>
  </si>
  <si>
    <t>Nijolė (Nijolė)</t>
  </si>
  <si>
    <t>Pasaulio šerdis (Pasaulio šerdis)</t>
  </si>
  <si>
    <t>Just a Moment Total</t>
  </si>
  <si>
    <t>Kamčiatkos meškos. Gyvenimo pradžia (Медведи Камчатки. Начало жизни)</t>
  </si>
  <si>
    <t>Lesfilm Total</t>
  </si>
  <si>
    <t>Abigailė (Эбигейл)</t>
  </si>
  <si>
    <t>Top Film Baltic Total</t>
  </si>
  <si>
    <t>Animus Animalis (istorija apie žmones, žvėris ir daiktus) (Animus Animalis (A story about People, Animals and Things)))</t>
  </si>
  <si>
    <t>Meno avilys Total</t>
  </si>
  <si>
    <t>Ekskursantė (Ekskursantė)</t>
  </si>
  <si>
    <t>CineMark Total</t>
  </si>
  <si>
    <t>Mulai (Mulai )</t>
  </si>
  <si>
    <t>TV Manija Total</t>
  </si>
  <si>
    <t xml:space="preserve">Filmo pavadinimas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</si>
</sst>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\ &quot;€&quot;"/>
    <numFmt numFmtId="166" formatCode="yyyy/mm/dd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1" fontId="0" fillId="0" borderId="0" xfId="0" applyNumberFormat="1"/>
    <xf numFmtId="166" fontId="3" fillId="0" borderId="0" xfId="0" applyNumberFormat="1" applyFont="1"/>
  </cellXfs>
  <cellStyles count="1">
    <cellStyle name="Normal" xfId="0" builtinId="0"/>
  </cellStyles>
  <dxfs count="155">
    <dxf>
      <numFmt numFmtId="1" formatCode="0"/>
    </dxf>
    <dxf>
      <numFmt numFmtId="1" formatCode="0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3" formatCode="#,##0"/>
    </dxf>
    <dxf>
      <numFmt numFmtId="165" formatCode="#,##0\ &quot;€&quot;"/>
    </dxf>
    <dxf>
      <numFmt numFmtId="1" formatCode="0"/>
    </dxf>
    <dxf>
      <numFmt numFmtId="1" formatCode="0"/>
    </dxf>
    <dxf>
      <numFmt numFmtId="3" formatCode="#,##0"/>
    </dxf>
    <dxf>
      <numFmt numFmtId="165" formatCode="#,##0\ &quot;€&quot;"/>
    </dxf>
    <dxf>
      <numFmt numFmtId="3" formatCode="#,##0"/>
    </dxf>
    <dxf>
      <numFmt numFmtId="165" formatCode="#,##0\ &quot;€&quot;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6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3" formatCode="#,##0"/>
    </dxf>
    <dxf>
      <fill>
        <patternFill>
          <fgColor indexed="64"/>
          <bgColor auto="1"/>
        </patternFill>
      </fill>
    </dxf>
    <dxf>
      <numFmt numFmtId="165" formatCode="#,##0\ &quot;€&quot;"/>
    </dxf>
    <dxf>
      <numFmt numFmtId="165" formatCode="#,##0\ &quot;€&quot;"/>
      <fill>
        <patternFill>
          <fgColor indexed="64"/>
          <bgColor auto="1"/>
        </patternFill>
      </fill>
    </dxf>
    <dxf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font>
        <b/>
        <charset val="186"/>
      </font>
    </dxf>
    <dxf>
      <numFmt numFmtId="2" formatCode="0.00"/>
    </dxf>
    <dxf>
      <numFmt numFmtId="2" formatCode="0.00"/>
    </dxf>
    <dxf>
      <numFmt numFmtId="3" formatCode="#,##0"/>
    </dxf>
    <dxf>
      <numFmt numFmtId="165" formatCode="#,##0\ &quot;€&quot;"/>
    </dxf>
    <dxf>
      <font>
        <b/>
        <charset val="18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DDC-4499-A62B-B1877B21400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FDDC-4499-A62B-B1877B21400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FDDC-4499-A62B-B1877B21400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FDDC-4499-A62B-B1877B2140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19.706</c:v>
                </c:pt>
                <c:pt idx="1">
                  <c:v>15.997</c:v>
                </c:pt>
                <c:pt idx="2">
                  <c:v>59.688000000000002</c:v>
                </c:pt>
                <c:pt idx="3">
                  <c:v>4.609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DDC-4499-A62B-B1877B21400B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9939-4219-845B-EAEC70015A11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9939-4219-845B-EAEC70015A11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9939-4219-845B-EAEC70015A11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9939-4219-845B-EAEC70015A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19.233000000000001</c:v>
                </c:pt>
                <c:pt idx="1">
                  <c:v>17.233000000000001</c:v>
                </c:pt>
                <c:pt idx="2">
                  <c:v>58.628999999999998</c:v>
                </c:pt>
                <c:pt idx="3">
                  <c:v>4.9050000000000002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939-4219-845B-EAEC70015A11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701250-8213-45FC-A3B9-6D20BD2BE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3DEB566-3A7A-4D7A-932E-C48DE0C06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22EC9F9-D2E7-4799-AA5B-151B630E6904}" name="Table1" displayName="Table1" ref="B10:G15" totalsRowCount="1" headerRowDxfId="154">
  <autoFilter ref="B10:G14" xr:uid="{00000000-0009-0000-0100-000001000000}"/>
  <tableColumns count="6">
    <tableColumn id="1" xr3:uid="{24B70803-9BCA-44D1-AA9D-AEC1E6349550}" name="Kategorija" totalsRowLabel="Total"/>
    <tableColumn id="2" xr3:uid="{BC239CA0-FE81-4252-A965-B41647D4522D}" name="Pajamos" totalsRowFunction="sum" dataDxfId="153" totalsRowDxfId="6"/>
    <tableColumn id="3" xr3:uid="{4ACCF007-A100-4E6D-88C4-BB3EAF0C8753}" name="Žiūrovų skaičius" totalsRowFunction="sum" dataDxfId="152" totalsRowDxfId="5"/>
    <tableColumn id="4" xr3:uid="{1D41B135-0928-441E-815B-CE1AEA327F74}" name="Pajamos %" totalsRowFunction="sum" dataDxfId="151" totalsRowDxfId="1"/>
    <tableColumn id="5" xr3:uid="{560EE4A1-90D1-448A-8FBD-D0EFEA412ADB}" name="Žiūrovų skaičius %" totalsRowFunction="sum" dataDxfId="150" totalsRowDxfId="0"/>
    <tableColumn id="6" xr3:uid="{5DB1DF7B-7B52-426C-995D-D398CFA0A134}" name="Filmų skaičius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91E3BFA-C22E-4A52-AD69-3017E9C2F221}" name="Table17" displayName="Table17" ref="B2:C7" totalsRowShown="0" headerRowDxfId="149">
  <autoFilter ref="B2:C7" xr:uid="{33189579-38D4-4F90-A4D3-5DC42EA940D1}"/>
  <tableColumns count="2">
    <tableColumn id="1" xr3:uid="{A4180AC8-9732-4FCA-8F18-4FE34D767325}" name="Rodiklis"/>
    <tableColumn id="2" xr3:uid="{F7605403-306D-4AC3-9B41-3B4EF10E17BD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DD1D028-ECF8-4B5D-A726-DAFE7CC4DE1B}" name="Table18" displayName="Table18" ref="A48:G88" totalsRowCount="1" headerRowDxfId="148">
  <autoFilter ref="A48:G87" xr:uid="{49569EC1-02CD-4A9F-8BE9-723492F99BDC}"/>
  <sortState xmlns:xlrd2="http://schemas.microsoft.com/office/spreadsheetml/2017/richdata2" ref="A49:G87">
    <sortCondition descending="1" ref="C49:C87"/>
  </sortState>
  <tableColumns count="7">
    <tableColumn id="7" xr3:uid="{0220D1AF-396D-479D-B48E-87C8B66D726C}" name="Eil. nr" totalsRowLabel="Total">
      <calculatedColumnFormula>IF(B49&lt;&gt;"",ROWS($B$49:B49),"")</calculatedColumnFormula>
    </tableColumn>
    <tableColumn id="1" xr3:uid="{2DC9D963-0207-47F0-9A4C-FE842E46D50E}" name="Platintojas"/>
    <tableColumn id="2" xr3:uid="{B31A526D-2F19-4E14-85AA-6E896CFA0A26}" name="Pajamos" totalsRowFunction="sum" dataDxfId="12" totalsRowDxfId="10"/>
    <tableColumn id="3" xr3:uid="{97D4F7BF-2710-4982-BBF7-FC3F9E118EE9}" name="Žiūrovų skaičius" totalsRowFunction="sum" dataDxfId="11" totalsRowDxfId="9"/>
    <tableColumn id="4" xr3:uid="{66BDAA56-7A7F-4DFB-9533-6840F899ED59}" name="Filmų skaičius" totalsRowFunction="sum"/>
    <tableColumn id="5" xr3:uid="{CDA184D6-013A-41AB-9B95-3C952CACC654}" name="Pajamos %" totalsRowFunction="sum" totalsRowDxfId="8"/>
    <tableColumn id="6" xr3:uid="{32FAB4AB-808E-4B97-B9F6-F62531102C1D}" name="Žiūrovų skaičius %" totalsRowFunction="sum" totalsRow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2EDB73D-D22A-490D-B8BB-33075248142A}" name="Table21" displayName="Table21" ref="A91:F101" totalsRowShown="0" headerRowDxfId="147">
  <tableColumns count="6">
    <tableColumn id="7" xr3:uid="{EE8E327D-CA0E-4B87-99EB-B2A9E67AA32E}" name="Eil. Nr."/>
    <tableColumn id="1" xr3:uid="{FBC2F4E8-64EB-43F2-BBCC-79B7E4A2E96C}" name="Filmo pavadinimas"/>
    <tableColumn id="3" xr3:uid="{73F5811F-F33A-4B11-9CD3-27962963943E}" name="Pajamos " dataDxfId="146"/>
    <tableColumn id="4" xr3:uid="{C1CA4B83-7492-4555-8726-73A64DC24AAB}" name="Žiūrovų skaičius" dataDxfId="145"/>
    <tableColumn id="5" xr3:uid="{96481BE9-6577-44B4-B259-9C37BBDAE446}" name="Premjeros data" dataDxfId="144"/>
    <tableColumn id="6" xr3:uid="{29BF56F0-D987-4353-807D-598B10D2A935}" name="Platintojas" dataDxfId="14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CA2E570-A9E5-4460-9660-31D767CD571D}" name="Table19" displayName="Table19" ref="A1:E423" totalsRowShown="0">
  <autoFilter ref="A1:E423" xr:uid="{2E72D599-AE24-42DA-9B8A-136DE9BD10D1}"/>
  <tableColumns count="5">
    <tableColumn id="1" xr3:uid="{6FF7F360-F8F0-4E55-A44C-39C993B5177B}" name="Platintojas"/>
    <tableColumn id="2" xr3:uid="{CB49F60D-39F8-4B6C-BF68-7A0CEF38D17E}" name="Filmo pavadinimas "/>
    <tableColumn id="3" xr3:uid="{A537CB99-045D-4783-94DA-702A9602791A}" name="Pajamos " dataDxfId="4"/>
    <tableColumn id="4" xr3:uid="{44F0C53C-ECCA-454F-BCA1-23B0B89E9E7D}" name="Žiūrovų skaičius" dataDxfId="3"/>
    <tableColumn id="5" xr3:uid="{A109632C-81EF-4C05-9044-23B2C590BAF5}" name="Premjeros data" dataDxfId="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18" displayName="_2018" ref="A5:I389" totalsRowCount="1" headerRowDxfId="142" dataDxfId="140" headerRowBorderDxfId="141" tableBorderDxfId="139">
  <autoFilter ref="A5:I388" xr:uid="{00000000-0009-0000-0100-000001000000}"/>
  <sortState xmlns:xlrd2="http://schemas.microsoft.com/office/spreadsheetml/2017/richdata2" ref="A6:I388">
    <sortCondition descending="1" ref="E6:E388"/>
  </sortState>
  <tableColumns count="9">
    <tableColumn id="1" xr3:uid="{00000000-0010-0000-0000-000001000000}" name="Eil. Nr." totalsRowLabel="Total" dataDxfId="138">
      <calculatedColumnFormula>IF(B6&lt;&gt;"",ROWS($B$6:B6),"")</calculatedColumnFormula>
    </tableColumn>
    <tableColumn id="2" xr3:uid="{00000000-0010-0000-0000-000002000000}" name="Filmo pavadinimas" totalsRowFunction="count" dataDxfId="137"/>
    <tableColumn id="9" xr3:uid="{00000000-0010-0000-0000-000009000000}" name="Filmo pavadinimas originalo kalba" dataDxfId="136"/>
    <tableColumn id="3" xr3:uid="{00000000-0010-0000-0000-000003000000}" name="Kilmės šalis" dataDxfId="135" totalsRowDxfId="134"/>
    <tableColumn id="4" xr3:uid="{00000000-0010-0000-0000-000004000000}" name="Pajamos" totalsRowFunction="sum" dataDxfId="133" totalsRowDxfId="132"/>
    <tableColumn id="5" xr3:uid="{00000000-0010-0000-0000-000005000000}" name="Žiūrovų skaičius" totalsRowFunction="sum" dataDxfId="131" totalsRowDxfId="130"/>
    <tableColumn id="6" xr3:uid="{00000000-0010-0000-0000-000006000000}" name="Kopijų skaičius" dataDxfId="129"/>
    <tableColumn id="7" xr3:uid="{00000000-0010-0000-0000-000007000000}" name="Premjeros data" dataDxfId="128"/>
    <tableColumn id="8" xr3:uid="{00000000-0010-0000-0000-000008000000}" name="Platintojas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" displayName="Table3" ref="A5:I89" totalsRowCount="1" headerRowDxfId="126" dataDxfId="124" headerRowBorderDxfId="125" tableBorderDxfId="123" totalsRowBorderDxfId="122">
  <autoFilter ref="A5:I88" xr:uid="{00000000-0009-0000-0100-000002000000}"/>
  <sortState xmlns:xlrd2="http://schemas.microsoft.com/office/spreadsheetml/2017/richdata2" ref="A6:I88">
    <sortCondition descending="1" ref="E6:E88"/>
  </sortState>
  <tableColumns count="9">
    <tableColumn id="1" xr3:uid="{00000000-0010-0000-0100-000001000000}" name="Eil. Nr." dataDxfId="121" totalsRowDxfId="120">
      <calculatedColumnFormula>IF(B6&lt;&gt;"",ROWS($B$6:B6),"")</calculatedColumnFormula>
    </tableColumn>
    <tableColumn id="2" xr3:uid="{00000000-0010-0000-0100-000002000000}" name="Filmo pavadinimas" dataDxfId="119" totalsRowDxfId="118"/>
    <tableColumn id="9" xr3:uid="{00000000-0010-0000-0100-000009000000}" name="Filmo pavadinimas originalo kalba" dataDxfId="117" totalsRowDxfId="116"/>
    <tableColumn id="3" xr3:uid="{00000000-0010-0000-0100-000003000000}" name="Kilmės šalis" dataDxfId="115" totalsRowDxfId="114"/>
    <tableColumn id="4" xr3:uid="{00000000-0010-0000-0100-000004000000}" name="Pajamos" totalsRowFunction="sum" dataDxfId="113" totalsRowDxfId="112"/>
    <tableColumn id="5" xr3:uid="{00000000-0010-0000-0100-000005000000}" name="Žiūrovų skaičius" totalsRowFunction="sum" dataDxfId="111" totalsRowDxfId="110"/>
    <tableColumn id="6" xr3:uid="{00000000-0010-0000-0100-000006000000}" name="Kopijų skaičius" dataDxfId="109" totalsRowDxfId="108"/>
    <tableColumn id="7" xr3:uid="{00000000-0010-0000-0100-000007000000}" name="Premjeros data" dataDxfId="107" totalsRowDxfId="106"/>
    <tableColumn id="8" xr3:uid="{00000000-0010-0000-0100-000008000000}" name="Platintojas" dataDxfId="105" totalsRowDxfId="10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73" totalsRowCount="1">
  <autoFilter ref="A5:I72" xr:uid="{00000000-0009-0000-0100-000003000000}"/>
  <sortState xmlns:xlrd2="http://schemas.microsoft.com/office/spreadsheetml/2017/richdata2" ref="A6:I72">
    <sortCondition descending="1" ref="E6:E72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103"/>
    <tableColumn id="3" xr3:uid="{00000000-0010-0000-0200-000003000000}" name="Kilmės šalis" dataDxfId="102"/>
    <tableColumn id="4" xr3:uid="{00000000-0010-0000-0200-000004000000}" name="Pajamos" totalsRowFunction="sum" dataDxfId="101" totalsRowDxfId="100"/>
    <tableColumn id="5" xr3:uid="{00000000-0010-0000-0200-000005000000}" name="Žiūrovų skaičius" totalsRowFunction="sum" totalsRowDxfId="99"/>
    <tableColumn id="6" xr3:uid="{00000000-0010-0000-0200-000006000000}" name="Kopijų skaičius"/>
    <tableColumn id="7" xr3:uid="{00000000-0010-0000-0200-000007000000}" name="Premjeros data" dataDxfId="98" totalsRowDxfId="97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6BFC91-D9F1-42B6-A88B-8A12159625D0}" name="Table3_Vasaris5" displayName="Table3_Vasaris5" ref="A5:I77" totalsRowCount="1">
  <autoFilter ref="A5:I76" xr:uid="{00000000-0009-0000-0100-000003000000}"/>
  <sortState xmlns:xlrd2="http://schemas.microsoft.com/office/spreadsheetml/2017/richdata2" ref="A6:I76">
    <sortCondition descending="1" ref="E6:E76"/>
  </sortState>
  <tableColumns count="9">
    <tableColumn id="1" xr3:uid="{301A6FB3-84B9-43DF-A74F-E3E52E24794D}" name="Eil. Nr." totalsRowLabel=" " dataDxfId="96" totalsRowDxfId="95">
      <calculatedColumnFormula>IF(B6&lt;&gt;"",ROWS($B$6:B6),"")</calculatedColumnFormula>
    </tableColumn>
    <tableColumn id="2" xr3:uid="{F08BE884-62F5-471E-A90B-4FA23F1BB163}" name="Filmo pavadinimas" dataDxfId="94" totalsRowDxfId="93"/>
    <tableColumn id="9" xr3:uid="{6FD41282-77FE-4808-B249-9D067E191956}" name="Filmo pavadinimas originalo kalba" dataDxfId="92" totalsRowDxfId="91"/>
    <tableColumn id="3" xr3:uid="{014A7E19-4036-4F31-99AC-8643345092AA}" name="Kilmės šalis" dataDxfId="90" totalsRowDxfId="89"/>
    <tableColumn id="4" xr3:uid="{86818293-0190-4841-A08D-C7F9180B83B6}" name="Pajamos" totalsRowFunction="sum" dataDxfId="88" totalsRowDxfId="87"/>
    <tableColumn id="5" xr3:uid="{3890061D-55B4-4D00-ADAF-338FCB518800}" name="Žiūrovų skaičius" totalsRowFunction="sum" totalsRowDxfId="86"/>
    <tableColumn id="6" xr3:uid="{C09CF33F-F52F-4808-B6F0-2A056B892E87}" name="Kopijų skaičius"/>
    <tableColumn id="7" xr3:uid="{E2DEFEE4-4E1E-4BEB-946B-42DB4345A8A1}" name="Premjeros data" dataDxfId="85" totalsRowDxfId="84"/>
    <tableColumn id="8" xr3:uid="{3F69D290-D492-486C-9634-ED3993A72D94}" name="Platintojas" totalsRowFunction="count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91" totalsRowCount="1">
  <autoFilter ref="A5:I90" xr:uid="{00000000-0009-0000-0100-000005000000}"/>
  <sortState xmlns:xlrd2="http://schemas.microsoft.com/office/spreadsheetml/2017/richdata2" ref="A6:I90">
    <sortCondition descending="1" ref="E6:E90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83"/>
    <tableColumn id="3" xr3:uid="{00000000-0010-0000-0400-000003000000}" name="Kilmės šalis" dataDxfId="82" totalsRowDxfId="81"/>
    <tableColumn id="4" xr3:uid="{00000000-0010-0000-0400-000004000000}" name="Pajamos" totalsRowFunction="sum" dataDxfId="80" totalsRowDxfId="79"/>
    <tableColumn id="5" xr3:uid="{00000000-0010-0000-0400-000005000000}" name="Žiūrovų skaičius" totalsRowFunction="sum" totalsRowDxfId="78"/>
    <tableColumn id="6" xr3:uid="{00000000-0010-0000-0400-000006000000}" name="Kopijų skaičius"/>
    <tableColumn id="7" xr3:uid="{00000000-0010-0000-0400-000007000000}" name="Premjeros data" dataDxfId="77" totalsRowDxfId="76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103" totalsRowCount="1">
  <autoFilter ref="A5:I102" xr:uid="{00000000-0009-0000-0100-000006000000}"/>
  <sortState xmlns:xlrd2="http://schemas.microsoft.com/office/spreadsheetml/2017/richdata2" ref="A6:I102">
    <sortCondition descending="1" ref="E6:E102"/>
  </sortState>
  <tableColumns count="9">
    <tableColumn id="1" xr3:uid="{00000000-0010-0000-0500-000001000000}" name="Eil. Nr.">
      <calculatedColumnFormula>IF(B6&lt;&gt;"",ROWS($B$6:B6),"")</calculatedColumnFormula>
    </tableColumn>
    <tableColumn id="2" xr3:uid="{00000000-0010-0000-0500-000002000000}" name="Filmo pavadinimas"/>
    <tableColumn id="9" xr3:uid="{00000000-0010-0000-0500-000009000000}" name="Filmo pavadinimas originalo kalba" dataDxfId="75"/>
    <tableColumn id="3" xr3:uid="{00000000-0010-0000-0500-000003000000}" name="Kilmės šalis" dataDxfId="74" totalsRowDxfId="73"/>
    <tableColumn id="4" xr3:uid="{00000000-0010-0000-0500-000004000000}" name="Pajamos" totalsRowFunction="sum" dataDxfId="72" totalsRowDxfId="71"/>
    <tableColumn id="5" xr3:uid="{00000000-0010-0000-0500-000005000000}" name="Žiūrovų skaičius" totalsRowFunction="sum" totalsRowDxfId="70"/>
    <tableColumn id="6" xr3:uid="{00000000-0010-0000-0500-000006000000}" name="Kopijų skaičius"/>
    <tableColumn id="7" xr3:uid="{00000000-0010-0000-0500-000007000000}" name="Premjeros data" dataDxfId="69" totalsRowDxfId="68"/>
    <tableColumn id="8" xr3:uid="{00000000-0010-0000-05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94" totalsRowCount="1">
  <autoFilter ref="A5:I93" xr:uid="{00000000-0009-0000-0100-000007000000}"/>
  <sortState xmlns:xlrd2="http://schemas.microsoft.com/office/spreadsheetml/2017/richdata2" ref="A6:I93">
    <sortCondition descending="1" ref="E6:E93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67"/>
    <tableColumn id="3" xr3:uid="{00000000-0010-0000-0600-000003000000}" name="Kilmės šalis" dataDxfId="66" totalsRowDxfId="65"/>
    <tableColumn id="4" xr3:uid="{00000000-0010-0000-0600-000004000000}" name="Pajamos" totalsRowFunction="sum" dataDxfId="64" totalsRowDxfId="63"/>
    <tableColumn id="5" xr3:uid="{00000000-0010-0000-0600-000005000000}" name="Žiūrovų skaičius" totalsRowFunction="sum" totalsRowDxfId="62"/>
    <tableColumn id="6" xr3:uid="{00000000-0010-0000-0600-000006000000}" name="Kopijų skaičius"/>
    <tableColumn id="7" xr3:uid="{00000000-0010-0000-0600-000007000000}" name="Premjeros data" dataDxfId="61" totalsRowDxfId="60"/>
    <tableColumn id="8" xr3:uid="{00000000-0010-0000-06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77" totalsRowCount="1">
  <autoFilter ref="A5:I76" xr:uid="{00000000-0009-0000-0100-000008000000}"/>
  <sortState xmlns:xlrd2="http://schemas.microsoft.com/office/spreadsheetml/2017/richdata2" ref="A6:I76">
    <sortCondition descending="1" ref="E6:E76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59"/>
    <tableColumn id="3" xr3:uid="{00000000-0010-0000-0700-000003000000}" name="Kilmės šalis" dataDxfId="58"/>
    <tableColumn id="4" xr3:uid="{00000000-0010-0000-0700-000004000000}" name="Pajamos" totalsRowFunction="sum" dataDxfId="57" totalsRowDxfId="56"/>
    <tableColumn id="5" xr3:uid="{00000000-0010-0000-0700-000005000000}" name="Žiūrovų skaičius" totalsRowFunction="sum" totalsRowDxfId="55"/>
    <tableColumn id="6" xr3:uid="{00000000-0010-0000-0700-000006000000}" name="Kopijų skaičius"/>
    <tableColumn id="7" xr3:uid="{00000000-0010-0000-0700-000007000000}" name="Premjeros data" dataDxfId="54" totalsRowDxfId="53"/>
    <tableColumn id="8" xr3:uid="{00000000-0010-0000-07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84" totalsRowCount="1">
  <autoFilter ref="A5:I83" xr:uid="{00000000-0009-0000-0100-000009000000}"/>
  <sortState xmlns:xlrd2="http://schemas.microsoft.com/office/spreadsheetml/2017/richdata2" ref="A6:I83">
    <sortCondition descending="1" ref="E6:E83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52"/>
    <tableColumn id="3" xr3:uid="{00000000-0010-0000-0800-000003000000}" name="Kilmės šalis" dataDxfId="51" totalsRowDxfId="50"/>
    <tableColumn id="4" xr3:uid="{00000000-0010-0000-0800-000004000000}" name="Pajamos" totalsRowFunction="sum" dataDxfId="49" totalsRowDxfId="48"/>
    <tableColumn id="5" xr3:uid="{00000000-0010-0000-0800-000005000000}" name="Žiūrovų skaičius" totalsRowFunction="sum" totalsRowDxfId="47"/>
    <tableColumn id="6" xr3:uid="{00000000-0010-0000-0800-000006000000}" name="Kopijų skaičius"/>
    <tableColumn id="7" xr3:uid="{00000000-0010-0000-0800-000007000000}" name="Premjeros data" dataDxfId="46" totalsRowDxfId="45"/>
    <tableColumn id="8" xr3:uid="{00000000-0010-0000-08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72" totalsRowCount="1">
  <sortState xmlns:xlrd2="http://schemas.microsoft.com/office/spreadsheetml/2017/richdata2" ref="A6:I71">
    <sortCondition descending="1" ref="E6:E71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44"/>
    <tableColumn id="3" xr3:uid="{00000000-0010-0000-0900-000003000000}" name="Kilmės šalis" dataDxfId="43"/>
    <tableColumn id="4" xr3:uid="{00000000-0010-0000-0900-000004000000}" name="Pajamos" totalsRowFunction="sum" dataDxfId="42" totalsRowDxfId="41"/>
    <tableColumn id="5" xr3:uid="{00000000-0010-0000-0900-000005000000}" name="Žiūrovų skaičius" totalsRowFunction="sum" totalsRowDxfId="40"/>
    <tableColumn id="6" xr3:uid="{00000000-0010-0000-0900-000006000000}" name="Kopijų skaičius"/>
    <tableColumn id="7" xr3:uid="{00000000-0010-0000-0900-000007000000}" name="Premjeros data" dataDxfId="39" totalsRowDxfId="38"/>
    <tableColumn id="8" xr3:uid="{00000000-0010-0000-09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68" totalsRowCount="1">
  <autoFilter ref="A5:I67" xr:uid="{00000000-0009-0000-0100-00000B000000}"/>
  <sortState xmlns:xlrd2="http://schemas.microsoft.com/office/spreadsheetml/2017/richdata2" ref="A6:I67">
    <sortCondition descending="1" ref="E6:E67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37"/>
    <tableColumn id="3" xr3:uid="{00000000-0010-0000-0A00-000003000000}" name="Kilmės šalis" dataDxfId="36" totalsRowDxfId="35"/>
    <tableColumn id="4" xr3:uid="{00000000-0010-0000-0A00-000004000000}" name="Pajamos" totalsRowFunction="sum" dataDxfId="34" totalsRowDxfId="33"/>
    <tableColumn id="5" xr3:uid="{00000000-0010-0000-0A00-000005000000}" name="Žiūrovų skaičius" totalsRowFunction="sum" totalsRowDxfId="32"/>
    <tableColumn id="6" xr3:uid="{00000000-0010-0000-0A00-000006000000}" name="Kopijų skaičius"/>
    <tableColumn id="7" xr3:uid="{00000000-0010-0000-0A00-000007000000}" name="Premjeros data" dataDxfId="31" totalsRowDxfId="30"/>
    <tableColumn id="8" xr3:uid="{00000000-0010-0000-0A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70" totalsRowCount="1">
  <autoFilter ref="A5:I69" xr:uid="{00000000-0009-0000-0100-00000C000000}"/>
  <sortState xmlns:xlrd2="http://schemas.microsoft.com/office/spreadsheetml/2017/richdata2" ref="A6:I69">
    <sortCondition descending="1" ref="E6:E69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29"/>
    <tableColumn id="3" xr3:uid="{00000000-0010-0000-0B00-000003000000}" name="Kilmės šalis" dataDxfId="28" totalsRowDxfId="27"/>
    <tableColumn id="4" xr3:uid="{00000000-0010-0000-0B00-000004000000}" name="Pajamos" totalsRowFunction="sum" dataDxfId="26" totalsRowDxfId="25"/>
    <tableColumn id="5" xr3:uid="{00000000-0010-0000-0B00-000005000000}" name="Žiūrovų skaičius" totalsRowFunction="sum" totalsRowDxfId="24"/>
    <tableColumn id="6" xr3:uid="{00000000-0010-0000-0B00-000006000000}" name="Kopijų skaičius"/>
    <tableColumn id="7" xr3:uid="{00000000-0010-0000-0B00-000007000000}" name="Premjeros data" dataDxfId="23" totalsRowDxfId="22"/>
    <tableColumn id="8" xr3:uid="{00000000-0010-0000-0B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83" totalsRowCount="1">
  <autoFilter ref="A5:I82" xr:uid="{00000000-0009-0000-0100-00000D000000}"/>
  <sortState xmlns:xlrd2="http://schemas.microsoft.com/office/spreadsheetml/2017/richdata2" ref="A6:I82">
    <sortCondition descending="1" ref="E6:E82"/>
  </sortState>
  <tableColumns count="9">
    <tableColumn id="1" xr3:uid="{00000000-0010-0000-0C00-000001000000}" name="Eil. Nr." totalsRowLabel=" ">
      <calculatedColumnFormula>IF(B6&lt;&gt;"",ROWS($B$6:B6),"")</calculatedColumnFormula>
    </tableColumn>
    <tableColumn id="2" xr3:uid="{00000000-0010-0000-0C00-000002000000}" name="Filmo pavadinimas"/>
    <tableColumn id="9" xr3:uid="{00000000-0010-0000-0C00-000009000000}" name="Filmo pavadinimas originalo kalba" dataDxfId="21" totalsRowDxfId="20"/>
    <tableColumn id="3" xr3:uid="{00000000-0010-0000-0C00-000003000000}" name="Kilmės šalis" dataDxfId="19" totalsRowDxfId="18"/>
    <tableColumn id="4" xr3:uid="{00000000-0010-0000-0C00-000004000000}" name="Pajamos" totalsRowFunction="sum" dataDxfId="17" totalsRowDxfId="16"/>
    <tableColumn id="5" xr3:uid="{00000000-0010-0000-0C00-000005000000}" name="Žiūrovų skaičius" totalsRowFunction="sum" totalsRowDxfId="15"/>
    <tableColumn id="6" xr3:uid="{00000000-0010-0000-0C00-000006000000}" name="Kopijų skaičius"/>
    <tableColumn id="7" xr3:uid="{00000000-0010-0000-0C00-000007000000}" name="Premjeros data" dataDxfId="14" totalsRowDxfId="13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D9C5-3639-4715-BE53-2DF5D201DCCA}">
  <dimension ref="A1:O107"/>
  <sheetViews>
    <sheetView tabSelected="1" workbookViewId="0">
      <selection activeCell="B2" sqref="B2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19" customWidth="1"/>
    <col min="4" max="4" width="18" style="12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3">
        <v>2019</v>
      </c>
      <c r="C1" s="56"/>
    </row>
    <row r="2" spans="2:7" x14ac:dyDescent="0.3">
      <c r="B2" s="56" t="s">
        <v>939</v>
      </c>
      <c r="C2" s="56" t="s">
        <v>940</v>
      </c>
      <c r="E2" s="12" t="s">
        <v>11</v>
      </c>
    </row>
    <row r="3" spans="2:7" x14ac:dyDescent="0.3">
      <c r="B3" t="s">
        <v>941</v>
      </c>
      <c r="C3">
        <v>288</v>
      </c>
      <c r="E3" s="57" t="s">
        <v>11</v>
      </c>
    </row>
    <row r="4" spans="2:7" x14ac:dyDescent="0.3">
      <c r="B4" t="s">
        <v>942</v>
      </c>
      <c r="C4">
        <v>27</v>
      </c>
    </row>
    <row r="5" spans="2:7" x14ac:dyDescent="0.3">
      <c r="B5" t="s">
        <v>943</v>
      </c>
      <c r="C5" s="12">
        <v>383</v>
      </c>
    </row>
    <row r="6" spans="2:7" x14ac:dyDescent="0.3">
      <c r="B6" t="s">
        <v>944</v>
      </c>
      <c r="C6" s="19">
        <v>22513442.82</v>
      </c>
      <c r="E6" s="19" t="s">
        <v>11</v>
      </c>
    </row>
    <row r="7" spans="2:7" x14ac:dyDescent="0.3">
      <c r="B7" t="s">
        <v>945</v>
      </c>
      <c r="C7" s="12">
        <v>4152014</v>
      </c>
    </row>
    <row r="8" spans="2:7" x14ac:dyDescent="0.3"/>
    <row r="9" spans="2:7" x14ac:dyDescent="0.3">
      <c r="B9" s="58" t="s">
        <v>946</v>
      </c>
      <c r="C9" s="58"/>
      <c r="D9" s="58"/>
      <c r="E9" s="58"/>
      <c r="F9" s="58"/>
      <c r="G9" s="58"/>
    </row>
    <row r="10" spans="2:7" x14ac:dyDescent="0.3">
      <c r="B10" s="56" t="s">
        <v>947</v>
      </c>
      <c r="C10" s="59" t="s">
        <v>5</v>
      </c>
      <c r="D10" s="60" t="s">
        <v>6</v>
      </c>
      <c r="E10" s="56" t="s">
        <v>948</v>
      </c>
      <c r="F10" s="56" t="s">
        <v>949</v>
      </c>
      <c r="G10" s="56" t="s">
        <v>950</v>
      </c>
    </row>
    <row r="11" spans="2:7" x14ac:dyDescent="0.3">
      <c r="B11" t="s">
        <v>951</v>
      </c>
      <c r="C11" s="19">
        <v>4436478.16</v>
      </c>
      <c r="D11" s="12">
        <v>798570</v>
      </c>
      <c r="E11" s="57">
        <v>19.706</v>
      </c>
      <c r="F11" s="57">
        <v>19.233000000000001</v>
      </c>
      <c r="G11">
        <v>39</v>
      </c>
    </row>
    <row r="12" spans="2:7" x14ac:dyDescent="0.3">
      <c r="B12" t="s">
        <v>952</v>
      </c>
      <c r="C12" s="19">
        <v>3601514.92</v>
      </c>
      <c r="D12" s="12">
        <v>715523</v>
      </c>
      <c r="E12" s="57">
        <v>15.997</v>
      </c>
      <c r="F12" s="57">
        <v>17.233000000000001</v>
      </c>
      <c r="G12">
        <v>179</v>
      </c>
    </row>
    <row r="13" spans="2:7" x14ac:dyDescent="0.3">
      <c r="B13" t="s">
        <v>953</v>
      </c>
      <c r="C13" s="19">
        <v>13437728.710000001</v>
      </c>
      <c r="D13" s="12">
        <v>2434276</v>
      </c>
      <c r="E13" s="57">
        <v>59.688000000000002</v>
      </c>
      <c r="F13" s="57">
        <v>58.628999999999998</v>
      </c>
      <c r="G13">
        <v>139</v>
      </c>
    </row>
    <row r="14" spans="2:7" x14ac:dyDescent="0.3">
      <c r="B14" t="s">
        <v>954</v>
      </c>
      <c r="C14" s="19">
        <v>1037721.03</v>
      </c>
      <c r="D14" s="12">
        <v>203645</v>
      </c>
      <c r="E14" s="57">
        <v>4.609</v>
      </c>
      <c r="F14" s="57">
        <v>4.9050000000000002</v>
      </c>
      <c r="G14">
        <v>26</v>
      </c>
    </row>
    <row r="15" spans="2:7" x14ac:dyDescent="0.3">
      <c r="B15" t="s">
        <v>12</v>
      </c>
      <c r="C15" s="19">
        <f>SUBTOTAL(109,Table1[Pajamos])</f>
        <v>22513442.82</v>
      </c>
      <c r="D15" s="12">
        <f>SUBTOTAL(109,Table1[Žiūrovų skaičius])</f>
        <v>4152014</v>
      </c>
      <c r="E15" s="61">
        <f>SUBTOTAL(109,Table1[Pajamos %])</f>
        <v>100</v>
      </c>
      <c r="F15" s="61">
        <f>SUBTOTAL(109,Table1[Žiūrovų skaičius %])</f>
        <v>100</v>
      </c>
      <c r="G15">
        <f>SUBTOTAL(109,Table1[Filmų skaičius])</f>
        <v>383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/>
    <row r="47" spans="1:7" x14ac:dyDescent="0.3">
      <c r="B47" s="56" t="s">
        <v>955</v>
      </c>
      <c r="C47" s="56"/>
      <c r="D47" s="56"/>
      <c r="E47" s="56"/>
      <c r="F47" s="56"/>
      <c r="G47" s="56"/>
    </row>
    <row r="48" spans="1:7" x14ac:dyDescent="0.3">
      <c r="A48" s="56" t="s">
        <v>956</v>
      </c>
      <c r="B48" s="56" t="s">
        <v>9</v>
      </c>
      <c r="C48" s="59" t="s">
        <v>5</v>
      </c>
      <c r="D48" s="60" t="s">
        <v>6</v>
      </c>
      <c r="E48" s="56" t="s">
        <v>950</v>
      </c>
      <c r="F48" s="56" t="s">
        <v>948</v>
      </c>
      <c r="G48" s="56" t="s">
        <v>949</v>
      </c>
    </row>
    <row r="49" spans="1:7" x14ac:dyDescent="0.3">
      <c r="A49">
        <f>IF(B49&lt;&gt;"",ROWS($B$49:B49),"")</f>
        <v>1</v>
      </c>
      <c r="B49" t="s">
        <v>40</v>
      </c>
      <c r="C49" s="19">
        <v>3994570.47</v>
      </c>
      <c r="D49" s="12">
        <v>747325</v>
      </c>
      <c r="E49">
        <v>62</v>
      </c>
      <c r="F49">
        <v>17.742999999999999</v>
      </c>
      <c r="G49">
        <v>17.998999999999999</v>
      </c>
    </row>
    <row r="50" spans="1:7" x14ac:dyDescent="0.3">
      <c r="A50">
        <f>IF(B50&lt;&gt;"",ROWS($B$49:B50),"")</f>
        <v>2</v>
      </c>
      <c r="B50" t="s">
        <v>38</v>
      </c>
      <c r="C50" s="19">
        <v>3277230.9</v>
      </c>
      <c r="D50" s="12">
        <v>602354</v>
      </c>
      <c r="E50">
        <v>16</v>
      </c>
      <c r="F50">
        <v>14.557</v>
      </c>
      <c r="G50">
        <v>14.507999999999999</v>
      </c>
    </row>
    <row r="51" spans="1:7" x14ac:dyDescent="0.3">
      <c r="A51">
        <f>IF(B51&lt;&gt;"",ROWS($B$49:B51),"")</f>
        <v>3</v>
      </c>
      <c r="B51" t="s">
        <v>959</v>
      </c>
      <c r="C51" s="19">
        <v>3087735.49</v>
      </c>
      <c r="D51" s="12">
        <v>594602</v>
      </c>
      <c r="E51">
        <v>22</v>
      </c>
      <c r="F51">
        <v>13.715</v>
      </c>
      <c r="G51">
        <v>14.321</v>
      </c>
    </row>
    <row r="52" spans="1:7" x14ac:dyDescent="0.3">
      <c r="A52">
        <f>IF(B52&lt;&gt;"",ROWS($B$49:B52),"")</f>
        <v>4</v>
      </c>
      <c r="B52" t="s">
        <v>34</v>
      </c>
      <c r="C52" s="19">
        <v>2402079.58</v>
      </c>
      <c r="D52" s="12">
        <v>407913</v>
      </c>
      <c r="E52">
        <v>17</v>
      </c>
      <c r="F52">
        <v>10.67</v>
      </c>
      <c r="G52">
        <v>9.8239999999999998</v>
      </c>
    </row>
    <row r="53" spans="1:7" x14ac:dyDescent="0.3">
      <c r="A53">
        <f>IF(B53&lt;&gt;"",ROWS($B$49:B53),"")</f>
        <v>5</v>
      </c>
      <c r="B53" t="s">
        <v>55</v>
      </c>
      <c r="C53" s="19">
        <v>2065427.65</v>
      </c>
      <c r="D53" s="12">
        <v>370780</v>
      </c>
      <c r="E53">
        <v>16</v>
      </c>
      <c r="F53">
        <v>9.1739999999999995</v>
      </c>
      <c r="G53">
        <v>8.93</v>
      </c>
    </row>
    <row r="54" spans="1:7" x14ac:dyDescent="0.3">
      <c r="A54">
        <f>IF(B54&lt;&gt;"",ROWS($B$49:B54),"")</f>
        <v>6</v>
      </c>
      <c r="B54" t="s">
        <v>29</v>
      </c>
      <c r="C54" s="19">
        <v>1259261.8899999999</v>
      </c>
      <c r="D54" s="12">
        <v>204860</v>
      </c>
      <c r="E54">
        <v>1</v>
      </c>
      <c r="F54">
        <v>5.593</v>
      </c>
      <c r="G54">
        <v>4.9340000000000002</v>
      </c>
    </row>
    <row r="55" spans="1:7" x14ac:dyDescent="0.3">
      <c r="A55">
        <f>IF(B55&lt;&gt;"",ROWS($B$49:B55),"")</f>
        <v>7</v>
      </c>
      <c r="B55" t="s">
        <v>960</v>
      </c>
      <c r="C55" s="19">
        <v>1207412.55</v>
      </c>
      <c r="D55" s="12">
        <v>203565</v>
      </c>
      <c r="E55">
        <v>11</v>
      </c>
      <c r="F55">
        <v>5.3630000000000004</v>
      </c>
      <c r="G55">
        <v>4.9029999999999996</v>
      </c>
    </row>
    <row r="56" spans="1:7" x14ac:dyDescent="0.3">
      <c r="A56">
        <f>IF(B56&lt;&gt;"",ROWS($B$49:B56),"")</f>
        <v>8</v>
      </c>
      <c r="B56" t="s">
        <v>121</v>
      </c>
      <c r="C56" s="19">
        <v>1052516</v>
      </c>
      <c r="D56" s="12">
        <v>208583</v>
      </c>
      <c r="E56">
        <v>36</v>
      </c>
      <c r="F56">
        <v>4.6749999999999998</v>
      </c>
      <c r="G56">
        <v>5.024</v>
      </c>
    </row>
    <row r="57" spans="1:7" x14ac:dyDescent="0.3">
      <c r="A57">
        <f>IF(B57&lt;&gt;"",ROWS($B$49:B57),"")</f>
        <v>9</v>
      </c>
      <c r="B57" t="s">
        <v>51</v>
      </c>
      <c r="C57" s="19">
        <v>948534.97</v>
      </c>
      <c r="D57" s="12">
        <v>160486</v>
      </c>
      <c r="E57">
        <v>2</v>
      </c>
      <c r="F57">
        <v>4.2130000000000001</v>
      </c>
      <c r="G57">
        <v>3.8650000000000002</v>
      </c>
    </row>
    <row r="58" spans="1:7" x14ac:dyDescent="0.3">
      <c r="A58">
        <f>IF(B58&lt;&gt;"",ROWS($B$49:B58),"")</f>
        <v>10</v>
      </c>
      <c r="B58" t="s">
        <v>240</v>
      </c>
      <c r="C58" s="19">
        <v>455461.36</v>
      </c>
      <c r="D58" s="12">
        <v>84140</v>
      </c>
      <c r="E58">
        <v>25</v>
      </c>
      <c r="F58">
        <v>2.0230000000000001</v>
      </c>
      <c r="G58">
        <v>2.0259999999999998</v>
      </c>
    </row>
    <row r="59" spans="1:7" x14ac:dyDescent="0.3">
      <c r="A59">
        <f>IF(B59&lt;&gt;"",ROWS($B$49:B59),"")</f>
        <v>11</v>
      </c>
      <c r="B59" t="s">
        <v>961</v>
      </c>
      <c r="C59" s="19">
        <v>397213.93</v>
      </c>
      <c r="D59" s="12">
        <v>73388</v>
      </c>
      <c r="E59">
        <v>6</v>
      </c>
      <c r="F59">
        <v>1.764</v>
      </c>
      <c r="G59">
        <v>1.768</v>
      </c>
    </row>
    <row r="60" spans="1:7" x14ac:dyDescent="0.3">
      <c r="A60">
        <f>IF(B60&lt;&gt;"",ROWS($B$49:B60),"")</f>
        <v>12</v>
      </c>
      <c r="B60" t="s">
        <v>145</v>
      </c>
      <c r="C60" s="19">
        <v>348147.99</v>
      </c>
      <c r="D60" s="12">
        <v>67207</v>
      </c>
      <c r="E60">
        <v>17</v>
      </c>
      <c r="F60">
        <v>1.546</v>
      </c>
      <c r="G60">
        <v>1.619</v>
      </c>
    </row>
    <row r="61" spans="1:7" x14ac:dyDescent="0.3">
      <c r="A61">
        <f>IF(B61&lt;&gt;"",ROWS($B$49:B61),"")</f>
        <v>13</v>
      </c>
      <c r="B61" t="s">
        <v>72</v>
      </c>
      <c r="C61" s="19">
        <v>311502</v>
      </c>
      <c r="D61" s="12">
        <v>55485</v>
      </c>
      <c r="E61">
        <v>2</v>
      </c>
      <c r="F61">
        <v>1.3839999999999999</v>
      </c>
      <c r="G61">
        <v>1.3360000000000001</v>
      </c>
    </row>
    <row r="62" spans="1:7" x14ac:dyDescent="0.3">
      <c r="A62">
        <f>IF(B62&lt;&gt;"",ROWS($B$49:B62),"")</f>
        <v>14</v>
      </c>
      <c r="B62" t="s">
        <v>166</v>
      </c>
      <c r="C62" s="19">
        <v>284982.89</v>
      </c>
      <c r="D62" s="12">
        <v>59164</v>
      </c>
      <c r="E62">
        <v>9</v>
      </c>
      <c r="F62">
        <v>1.266</v>
      </c>
      <c r="G62">
        <v>1.425</v>
      </c>
    </row>
    <row r="63" spans="1:7" x14ac:dyDescent="0.3">
      <c r="A63">
        <f>IF(B63&lt;&gt;"",ROWS($B$49:B63),"")</f>
        <v>15</v>
      </c>
      <c r="B63" t="s">
        <v>352</v>
      </c>
      <c r="C63" s="19">
        <v>244984.28</v>
      </c>
      <c r="D63" s="12">
        <v>47301</v>
      </c>
      <c r="E63">
        <v>22</v>
      </c>
      <c r="F63">
        <v>1.0880000000000001</v>
      </c>
      <c r="G63">
        <v>1.139</v>
      </c>
    </row>
    <row r="64" spans="1:7" x14ac:dyDescent="0.3">
      <c r="A64">
        <f>IF(B64&lt;&gt;"",ROWS($B$49:B64),"")</f>
        <v>16</v>
      </c>
      <c r="B64" t="s">
        <v>132</v>
      </c>
      <c r="C64" s="19">
        <v>231993.8</v>
      </c>
      <c r="D64" s="12">
        <v>44755</v>
      </c>
      <c r="E64">
        <v>26</v>
      </c>
      <c r="F64">
        <v>1.03</v>
      </c>
      <c r="G64">
        <v>1.0780000000000001</v>
      </c>
    </row>
    <row r="65" spans="1:7" x14ac:dyDescent="0.3">
      <c r="A65">
        <f>IF(B65&lt;&gt;"",ROWS($B$49:B65),"")</f>
        <v>17</v>
      </c>
      <c r="B65" t="s">
        <v>962</v>
      </c>
      <c r="C65" s="19">
        <v>181303.73</v>
      </c>
      <c r="D65" s="12">
        <v>37828</v>
      </c>
      <c r="E65">
        <v>24</v>
      </c>
      <c r="F65">
        <v>0.80500000000000005</v>
      </c>
      <c r="G65">
        <v>0.91100000000000003</v>
      </c>
    </row>
    <row r="66" spans="1:7" x14ac:dyDescent="0.3">
      <c r="A66">
        <f>IF(B66&lt;&gt;"",ROWS($B$49:B66),"")</f>
        <v>18</v>
      </c>
      <c r="B66" t="s">
        <v>130</v>
      </c>
      <c r="C66" s="19">
        <v>151793.5</v>
      </c>
      <c r="D66" s="12">
        <v>28681</v>
      </c>
      <c r="E66">
        <v>3</v>
      </c>
      <c r="F66">
        <v>0.67400000000000004</v>
      </c>
      <c r="G66">
        <v>0.69099999999999995</v>
      </c>
    </row>
    <row r="67" spans="1:7" x14ac:dyDescent="0.3">
      <c r="A67">
        <f>IF(B67&lt;&gt;"",ROWS($B$49:B67),"")</f>
        <v>19</v>
      </c>
      <c r="B67" t="s">
        <v>963</v>
      </c>
      <c r="C67" s="19">
        <v>120454.36</v>
      </c>
      <c r="D67" s="12">
        <v>22413</v>
      </c>
      <c r="E67">
        <v>1</v>
      </c>
      <c r="F67">
        <v>0.53500000000000003</v>
      </c>
      <c r="G67">
        <v>0.54</v>
      </c>
    </row>
    <row r="68" spans="1:7" x14ac:dyDescent="0.3">
      <c r="A68">
        <f>IF(B68&lt;&gt;"",ROWS($B$49:B68),"")</f>
        <v>20</v>
      </c>
      <c r="B68" t="s">
        <v>378</v>
      </c>
      <c r="C68" s="19">
        <v>89758.11</v>
      </c>
      <c r="D68" s="12">
        <v>16968</v>
      </c>
      <c r="E68">
        <v>10</v>
      </c>
      <c r="F68">
        <v>0.39900000000000002</v>
      </c>
      <c r="G68">
        <v>0.40899999999999997</v>
      </c>
    </row>
    <row r="69" spans="1:7" x14ac:dyDescent="0.3">
      <c r="A69">
        <f>IF(B69&lt;&gt;"",ROWS($B$49:B69),"")</f>
        <v>21</v>
      </c>
      <c r="B69" t="s">
        <v>278</v>
      </c>
      <c r="C69" s="19">
        <v>70839.360000000001</v>
      </c>
      <c r="D69" s="12">
        <v>16135</v>
      </c>
      <c r="E69">
        <v>2</v>
      </c>
      <c r="F69">
        <v>0.315</v>
      </c>
      <c r="G69">
        <v>0.38900000000000001</v>
      </c>
    </row>
    <row r="70" spans="1:7" x14ac:dyDescent="0.3">
      <c r="A70">
        <f>IF(B70&lt;&gt;"",ROWS($B$49:B70),"")</f>
        <v>22</v>
      </c>
      <c r="B70" t="s">
        <v>275</v>
      </c>
      <c r="C70" s="19">
        <v>51234.69</v>
      </c>
      <c r="D70" s="12">
        <v>11449</v>
      </c>
      <c r="E70">
        <v>1</v>
      </c>
      <c r="F70">
        <v>0.22800000000000001</v>
      </c>
      <c r="G70">
        <v>0.27600000000000002</v>
      </c>
    </row>
    <row r="71" spans="1:7" x14ac:dyDescent="0.3">
      <c r="A71">
        <f>IF(B71&lt;&gt;"",ROWS($B$49:B71),"")</f>
        <v>23</v>
      </c>
      <c r="B71" t="s">
        <v>472</v>
      </c>
      <c r="C71" s="19">
        <v>51131</v>
      </c>
      <c r="D71" s="12">
        <v>16840</v>
      </c>
      <c r="E71">
        <v>12</v>
      </c>
      <c r="F71">
        <v>0.22700000000000001</v>
      </c>
      <c r="G71">
        <v>0.40600000000000003</v>
      </c>
    </row>
    <row r="72" spans="1:7" x14ac:dyDescent="0.3">
      <c r="A72">
        <f>IF(B72&lt;&gt;"",ROWS($B$49:B72),"")</f>
        <v>24</v>
      </c>
      <c r="B72" t="s">
        <v>720</v>
      </c>
      <c r="C72" s="19">
        <v>40801.35</v>
      </c>
      <c r="D72" s="12">
        <v>11135</v>
      </c>
      <c r="E72">
        <v>6</v>
      </c>
      <c r="F72">
        <v>0.18099999999999999</v>
      </c>
      <c r="G72">
        <v>0.26800000000000002</v>
      </c>
    </row>
    <row r="73" spans="1:7" x14ac:dyDescent="0.3">
      <c r="A73">
        <f>IF(B73&lt;&gt;"",ROWS($B$49:B73),"")</f>
        <v>25</v>
      </c>
      <c r="B73" t="s">
        <v>493</v>
      </c>
      <c r="C73" s="19">
        <v>28898.99</v>
      </c>
      <c r="D73" s="12">
        <v>6668</v>
      </c>
      <c r="E73">
        <v>6</v>
      </c>
      <c r="F73">
        <v>0.128</v>
      </c>
      <c r="G73">
        <v>0.161</v>
      </c>
    </row>
    <row r="74" spans="1:7" x14ac:dyDescent="0.3">
      <c r="A74">
        <f>IF(B74&lt;&gt;"",ROWS($B$49:B74),"")</f>
        <v>26</v>
      </c>
      <c r="B74" t="s">
        <v>964</v>
      </c>
      <c r="C74" s="19">
        <v>21063</v>
      </c>
      <c r="D74" s="12">
        <v>10900</v>
      </c>
      <c r="E74">
        <v>5</v>
      </c>
      <c r="F74">
        <v>9.4E-2</v>
      </c>
      <c r="G74">
        <v>0.26300000000000001</v>
      </c>
    </row>
    <row r="75" spans="1:7" x14ac:dyDescent="0.3">
      <c r="A75">
        <f>IF(B75&lt;&gt;"",ROWS($B$49:B75),"")</f>
        <v>27</v>
      </c>
      <c r="B75" t="s">
        <v>404</v>
      </c>
      <c r="C75" s="19">
        <v>20970.29</v>
      </c>
      <c r="D75" s="12">
        <v>4125</v>
      </c>
      <c r="E75">
        <v>1</v>
      </c>
      <c r="F75">
        <v>9.2999999999999999E-2</v>
      </c>
      <c r="G75">
        <v>9.9000000000000005E-2</v>
      </c>
    </row>
    <row r="76" spans="1:7" x14ac:dyDescent="0.3">
      <c r="A76">
        <f>IF(B76&lt;&gt;"",ROWS($B$49:B76),"")</f>
        <v>28</v>
      </c>
      <c r="B76" t="s">
        <v>622</v>
      </c>
      <c r="C76" s="19">
        <v>19370.2</v>
      </c>
      <c r="D76" s="12">
        <v>10035</v>
      </c>
      <c r="E76">
        <v>9</v>
      </c>
      <c r="F76">
        <v>8.5999999999999993E-2</v>
      </c>
      <c r="G76">
        <v>0.24199999999999999</v>
      </c>
    </row>
    <row r="77" spans="1:7" x14ac:dyDescent="0.3">
      <c r="A77">
        <f>IF(B77&lt;&gt;"",ROWS($B$49:B77),"")</f>
        <v>29</v>
      </c>
      <c r="B77" t="s">
        <v>496</v>
      </c>
      <c r="C77" s="19">
        <v>17476</v>
      </c>
      <c r="D77" s="12">
        <v>5337</v>
      </c>
      <c r="E77">
        <v>2</v>
      </c>
      <c r="F77">
        <v>7.8E-2</v>
      </c>
      <c r="G77">
        <v>0.129</v>
      </c>
    </row>
    <row r="78" spans="1:7" x14ac:dyDescent="0.3">
      <c r="A78">
        <f>IF(B78&lt;&gt;"",ROWS($B$49:B78),"")</f>
        <v>30</v>
      </c>
      <c r="B78" t="s">
        <v>445</v>
      </c>
      <c r="C78" s="19">
        <v>15908</v>
      </c>
      <c r="D78" s="12">
        <v>3191</v>
      </c>
      <c r="E78">
        <v>1</v>
      </c>
      <c r="F78">
        <v>7.0999999999999994E-2</v>
      </c>
      <c r="G78">
        <v>7.6999999999999999E-2</v>
      </c>
    </row>
    <row r="79" spans="1:7" x14ac:dyDescent="0.3">
      <c r="A79">
        <f>IF(B79&lt;&gt;"",ROWS($B$49:B79),"")</f>
        <v>31</v>
      </c>
      <c r="B79" t="s">
        <v>460</v>
      </c>
      <c r="C79" s="19">
        <v>14015.7</v>
      </c>
      <c r="D79" s="12">
        <v>4315</v>
      </c>
      <c r="E79">
        <v>1</v>
      </c>
      <c r="F79">
        <v>6.2E-2</v>
      </c>
      <c r="G79">
        <v>0.104</v>
      </c>
    </row>
    <row r="80" spans="1:7" x14ac:dyDescent="0.3">
      <c r="A80">
        <f>IF(B80&lt;&gt;"",ROWS($B$49:B80),"")</f>
        <v>32</v>
      </c>
      <c r="B80" t="s">
        <v>465</v>
      </c>
      <c r="C80" s="19">
        <v>13781</v>
      </c>
      <c r="D80" s="12">
        <v>5278</v>
      </c>
      <c r="E80">
        <v>1</v>
      </c>
      <c r="F80">
        <v>6.0999999999999999E-2</v>
      </c>
      <c r="G80">
        <v>0.127</v>
      </c>
    </row>
    <row r="81" spans="1:7" x14ac:dyDescent="0.3">
      <c r="A81">
        <f>IF(B81&lt;&gt;"",ROWS($B$49:B81),"")</f>
        <v>33</v>
      </c>
      <c r="B81" t="s">
        <v>503</v>
      </c>
      <c r="C81" s="19">
        <v>10859.69</v>
      </c>
      <c r="D81" s="12">
        <v>1924</v>
      </c>
      <c r="E81">
        <v>1</v>
      </c>
      <c r="F81">
        <v>4.8000000000000001E-2</v>
      </c>
      <c r="G81">
        <v>4.5999999999999999E-2</v>
      </c>
    </row>
    <row r="82" spans="1:7" x14ac:dyDescent="0.3">
      <c r="A82">
        <f>IF(B82&lt;&gt;"",ROWS($B$49:B82),"")</f>
        <v>34</v>
      </c>
      <c r="B82" t="s">
        <v>757</v>
      </c>
      <c r="C82" s="19">
        <v>6647.85</v>
      </c>
      <c r="D82" s="12">
        <v>2418</v>
      </c>
      <c r="E82">
        <v>2</v>
      </c>
      <c r="F82">
        <v>0.03</v>
      </c>
      <c r="G82">
        <v>5.8000000000000003E-2</v>
      </c>
    </row>
    <row r="83" spans="1:7" x14ac:dyDescent="0.3">
      <c r="A83">
        <f>IF(B83&lt;&gt;"",ROWS($B$49:B83),"")</f>
        <v>35</v>
      </c>
      <c r="B83" t="s">
        <v>588</v>
      </c>
      <c r="C83" s="19">
        <v>6468.93</v>
      </c>
      <c r="D83" s="12">
        <v>1492</v>
      </c>
      <c r="E83">
        <v>1</v>
      </c>
      <c r="F83">
        <v>2.9000000000000001E-2</v>
      </c>
      <c r="G83">
        <v>3.5999999999999997E-2</v>
      </c>
    </row>
    <row r="84" spans="1:7" x14ac:dyDescent="0.3">
      <c r="A84">
        <f>IF(B84&lt;&gt;"",ROWS($B$49:B84),"")</f>
        <v>36</v>
      </c>
      <c r="B84" t="s">
        <v>965</v>
      </c>
      <c r="C84" s="19">
        <v>6396.5300000000007</v>
      </c>
      <c r="D84" s="12">
        <v>1229</v>
      </c>
      <c r="E84">
        <v>1</v>
      </c>
      <c r="F84">
        <v>2.8000000000000001E-2</v>
      </c>
      <c r="G84">
        <v>0.03</v>
      </c>
    </row>
    <row r="85" spans="1:7" x14ac:dyDescent="0.3">
      <c r="A85">
        <f>IF(B85&lt;&gt;"",ROWS($B$49:B85),"")</f>
        <v>37</v>
      </c>
      <c r="B85" t="s">
        <v>651</v>
      </c>
      <c r="C85" s="19">
        <v>4408.79</v>
      </c>
      <c r="D85" s="12">
        <v>1407</v>
      </c>
      <c r="E85">
        <v>1</v>
      </c>
      <c r="F85">
        <v>0.02</v>
      </c>
      <c r="G85">
        <v>3.4000000000000002E-2</v>
      </c>
    </row>
    <row r="86" spans="1:7" x14ac:dyDescent="0.3">
      <c r="A86">
        <f>IF(B86&lt;&gt;"",ROWS($B$49:B86),"")</f>
        <v>38</v>
      </c>
      <c r="B86" t="s">
        <v>966</v>
      </c>
      <c r="C86" s="19">
        <v>678</v>
      </c>
      <c r="D86" s="12">
        <v>316</v>
      </c>
      <c r="E86">
        <v>1</v>
      </c>
      <c r="F86">
        <v>3.0000000000000001E-3</v>
      </c>
      <c r="G86">
        <v>8.0000000000000002E-3</v>
      </c>
    </row>
    <row r="87" spans="1:7" x14ac:dyDescent="0.3">
      <c r="A87">
        <f>IF(B87&lt;&gt;"",ROWS($B$49:B87),"")</f>
        <v>39</v>
      </c>
      <c r="B87" t="s">
        <v>908</v>
      </c>
      <c r="C87" s="19">
        <v>128</v>
      </c>
      <c r="D87" s="12">
        <v>22</v>
      </c>
      <c r="E87">
        <v>1</v>
      </c>
      <c r="F87">
        <v>1E-3</v>
      </c>
      <c r="G87">
        <v>1E-3</v>
      </c>
    </row>
    <row r="88" spans="1:7" x14ac:dyDescent="0.3">
      <c r="A88" t="s">
        <v>12</v>
      </c>
      <c r="C88" s="19">
        <f>SUBTOTAL(109,Table18[Pajamos])</f>
        <v>22513442.82</v>
      </c>
      <c r="D88" s="12">
        <f>SUBTOTAL(109,Table18[Žiūrovų skaičius])</f>
        <v>4152014</v>
      </c>
      <c r="E88">
        <f>SUBTOTAL(109,Table18[Filmų skaičius])</f>
        <v>383</v>
      </c>
      <c r="F88" s="61">
        <f>SUBTOTAL(109,Table18[Pajamos %])</f>
        <v>100.00000000000001</v>
      </c>
      <c r="G88" s="61">
        <f>SUBTOTAL(109,Table18[Žiūrovų skaičius %])</f>
        <v>100.00400000000003</v>
      </c>
    </row>
    <row r="89" spans="1:7" x14ac:dyDescent="0.3">
      <c r="B89" s="19"/>
      <c r="C89" s="12"/>
      <c r="D89"/>
    </row>
    <row r="90" spans="1:7" x14ac:dyDescent="0.3">
      <c r="A90" s="56" t="s">
        <v>957</v>
      </c>
      <c r="B90" s="56"/>
      <c r="C90" s="56"/>
      <c r="D90" s="56"/>
      <c r="E90" s="56"/>
    </row>
    <row r="91" spans="1:7" x14ac:dyDescent="0.3">
      <c r="A91" s="56" t="s">
        <v>1</v>
      </c>
      <c r="B91" s="56" t="s">
        <v>2</v>
      </c>
      <c r="C91" s="60" t="s">
        <v>958</v>
      </c>
      <c r="D91" s="56" t="s">
        <v>6</v>
      </c>
      <c r="E91" s="56" t="s">
        <v>8</v>
      </c>
      <c r="F91" s="56" t="s">
        <v>9</v>
      </c>
    </row>
    <row r="92" spans="1:7" x14ac:dyDescent="0.3">
      <c r="A92">
        <v>1</v>
      </c>
      <c r="B92" t="s">
        <v>26</v>
      </c>
      <c r="C92" s="19">
        <v>1259261.8900000001</v>
      </c>
      <c r="D92" s="12">
        <v>204860</v>
      </c>
      <c r="E92" s="45">
        <v>43756</v>
      </c>
      <c r="F92" s="45" t="s">
        <v>29</v>
      </c>
    </row>
    <row r="93" spans="1:7" x14ac:dyDescent="0.3">
      <c r="A93">
        <v>2</v>
      </c>
      <c r="B93" t="s">
        <v>39</v>
      </c>
      <c r="C93" s="19">
        <v>690896.42999999993</v>
      </c>
      <c r="D93" s="12">
        <v>121123</v>
      </c>
      <c r="E93" s="45">
        <v>43490</v>
      </c>
      <c r="F93" s="45" t="s">
        <v>40</v>
      </c>
    </row>
    <row r="94" spans="1:7" x14ac:dyDescent="0.3">
      <c r="A94">
        <v>3</v>
      </c>
      <c r="B94" t="s">
        <v>50</v>
      </c>
      <c r="C94" s="19">
        <v>508888.97</v>
      </c>
      <c r="D94" s="12">
        <v>88763</v>
      </c>
      <c r="E94" s="45">
        <v>43518</v>
      </c>
      <c r="F94" s="45" t="s">
        <v>51</v>
      </c>
    </row>
    <row r="95" spans="1:7" x14ac:dyDescent="0.3">
      <c r="A95">
        <v>4</v>
      </c>
      <c r="B95" t="s">
        <v>56</v>
      </c>
      <c r="C95" s="19">
        <v>439646</v>
      </c>
      <c r="D95" s="12">
        <v>71723</v>
      </c>
      <c r="E95" s="45">
        <v>43791</v>
      </c>
      <c r="F95" s="45" t="s">
        <v>51</v>
      </c>
    </row>
    <row r="96" spans="1:7" x14ac:dyDescent="0.3">
      <c r="A96">
        <v>5</v>
      </c>
      <c r="B96" t="s">
        <v>71</v>
      </c>
      <c r="C96" s="19">
        <v>310830</v>
      </c>
      <c r="D96" s="12">
        <v>55189</v>
      </c>
      <c r="E96" s="45">
        <v>43462</v>
      </c>
      <c r="F96" s="45" t="s">
        <v>72</v>
      </c>
    </row>
    <row r="97" spans="1:6" x14ac:dyDescent="0.3">
      <c r="A97">
        <v>6</v>
      </c>
      <c r="B97" t="s">
        <v>95</v>
      </c>
      <c r="C97" s="19">
        <v>214476.02</v>
      </c>
      <c r="D97" s="12">
        <v>40040</v>
      </c>
      <c r="E97" s="45">
        <v>43567</v>
      </c>
      <c r="F97" s="45" t="s">
        <v>40</v>
      </c>
    </row>
    <row r="98" spans="1:6" x14ac:dyDescent="0.3">
      <c r="A98">
        <v>7</v>
      </c>
      <c r="B98" t="s">
        <v>120</v>
      </c>
      <c r="C98" s="19">
        <v>159978</v>
      </c>
      <c r="D98" s="12">
        <v>33038</v>
      </c>
      <c r="E98" s="45">
        <v>43504</v>
      </c>
      <c r="F98" s="45" t="s">
        <v>121</v>
      </c>
    </row>
    <row r="99" spans="1:6" x14ac:dyDescent="0.3">
      <c r="A99">
        <v>8</v>
      </c>
      <c r="B99" t="s">
        <v>129</v>
      </c>
      <c r="C99" s="19">
        <v>147514.5</v>
      </c>
      <c r="D99" s="12">
        <v>28122</v>
      </c>
      <c r="E99" s="45">
        <v>43686</v>
      </c>
      <c r="F99" s="45" t="s">
        <v>130</v>
      </c>
    </row>
    <row r="100" spans="1:6" x14ac:dyDescent="0.3">
      <c r="A100">
        <v>9</v>
      </c>
      <c r="B100" t="s">
        <v>131</v>
      </c>
      <c r="C100" s="19">
        <v>139509.91</v>
      </c>
      <c r="D100" s="12">
        <v>26328</v>
      </c>
      <c r="E100" s="45">
        <v>43574</v>
      </c>
      <c r="F100" s="45" t="s">
        <v>132</v>
      </c>
    </row>
    <row r="101" spans="1:6" x14ac:dyDescent="0.3">
      <c r="A101">
        <v>10</v>
      </c>
      <c r="B101" t="s">
        <v>152</v>
      </c>
      <c r="C101" s="19">
        <v>120454.36</v>
      </c>
      <c r="D101" s="12">
        <v>22413</v>
      </c>
      <c r="E101" s="45">
        <v>43693</v>
      </c>
      <c r="F101" s="45" t="s">
        <v>153</v>
      </c>
    </row>
    <row r="102" spans="1:6" x14ac:dyDescent="0.3"/>
    <row r="103" spans="1:6" x14ac:dyDescent="0.3"/>
    <row r="104" spans="1:6" ht="14.4" customHeight="1" x14ac:dyDescent="0.3"/>
    <row r="105" spans="1:6" ht="14.4" customHeight="1" x14ac:dyDescent="0.3"/>
    <row r="106" spans="1:6" ht="14.4" customHeight="1" x14ac:dyDescent="0.3"/>
    <row r="107" spans="1:6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2D599-AE24-42DA-9B8A-136DE9BD10D1}">
  <dimension ref="A1:E423"/>
  <sheetViews>
    <sheetView workbookViewId="0"/>
  </sheetViews>
  <sheetFormatPr defaultRowHeight="14.4" x14ac:dyDescent="0.3"/>
  <cols>
    <col min="1" max="1" width="48.33203125" bestFit="1" customWidth="1"/>
    <col min="2" max="2" width="97.21875" bestFit="1" customWidth="1"/>
    <col min="3" max="3" width="15.21875" style="19" bestFit="1" customWidth="1"/>
    <col min="4" max="4" width="21" style="12" bestFit="1" customWidth="1"/>
    <col min="5" max="5" width="20.33203125" style="45" bestFit="1" customWidth="1"/>
    <col min="6" max="8" width="21" bestFit="1" customWidth="1"/>
    <col min="9" max="192" width="22" bestFit="1" customWidth="1"/>
  </cols>
  <sheetData>
    <row r="1" spans="1:5" s="56" customFormat="1" x14ac:dyDescent="0.3">
      <c r="A1" s="56" t="s">
        <v>9</v>
      </c>
      <c r="B1" s="56" t="s">
        <v>1391</v>
      </c>
      <c r="C1" s="59" t="s">
        <v>958</v>
      </c>
      <c r="D1" s="60" t="s">
        <v>6</v>
      </c>
      <c r="E1" s="62" t="s">
        <v>8</v>
      </c>
    </row>
    <row r="2" spans="1:5" x14ac:dyDescent="0.3">
      <c r="A2" t="s">
        <v>40</v>
      </c>
      <c r="B2" t="s">
        <v>967</v>
      </c>
      <c r="C2" s="19">
        <v>690896.43</v>
      </c>
      <c r="D2" s="12">
        <v>121123</v>
      </c>
      <c r="E2" s="45">
        <v>43490</v>
      </c>
    </row>
    <row r="3" spans="1:5" x14ac:dyDescent="0.3">
      <c r="B3" t="s">
        <v>968</v>
      </c>
      <c r="C3" s="19">
        <v>304190.17</v>
      </c>
      <c r="D3" s="12">
        <v>54065</v>
      </c>
      <c r="E3" s="45">
        <v>43476</v>
      </c>
    </row>
    <row r="4" spans="1:5" x14ac:dyDescent="0.3">
      <c r="B4" t="s">
        <v>969</v>
      </c>
      <c r="C4" s="19">
        <v>214476.02</v>
      </c>
      <c r="D4" s="12">
        <v>40040</v>
      </c>
      <c r="E4" s="45">
        <v>43567</v>
      </c>
    </row>
    <row r="5" spans="1:5" x14ac:dyDescent="0.3">
      <c r="B5" t="s">
        <v>970</v>
      </c>
      <c r="C5" s="19">
        <v>172848.23</v>
      </c>
      <c r="D5" s="12">
        <v>29426</v>
      </c>
      <c r="E5" s="45">
        <v>43728</v>
      </c>
    </row>
    <row r="6" spans="1:5" x14ac:dyDescent="0.3">
      <c r="B6" t="s">
        <v>971</v>
      </c>
      <c r="C6" s="19">
        <v>151688.56</v>
      </c>
      <c r="D6" s="12">
        <v>26568</v>
      </c>
      <c r="E6" s="45">
        <v>43602</v>
      </c>
    </row>
    <row r="7" spans="1:5" x14ac:dyDescent="0.3">
      <c r="B7" t="s">
        <v>972</v>
      </c>
      <c r="C7" s="19">
        <v>150180.29999999999</v>
      </c>
      <c r="D7" s="12">
        <v>30268</v>
      </c>
      <c r="E7" s="45">
        <v>43721</v>
      </c>
    </row>
    <row r="8" spans="1:5" x14ac:dyDescent="0.3">
      <c r="B8" t="s">
        <v>973</v>
      </c>
      <c r="C8" s="19">
        <v>132100.65</v>
      </c>
      <c r="D8" s="12">
        <v>29596</v>
      </c>
      <c r="E8" s="45">
        <v>43546</v>
      </c>
    </row>
    <row r="9" spans="1:5" x14ac:dyDescent="0.3">
      <c r="B9" t="s">
        <v>974</v>
      </c>
      <c r="C9" s="19">
        <v>125008.15</v>
      </c>
      <c r="D9" s="12">
        <v>29389</v>
      </c>
      <c r="E9" s="45">
        <v>43651</v>
      </c>
    </row>
    <row r="10" spans="1:5" x14ac:dyDescent="0.3">
      <c r="B10" t="s">
        <v>975</v>
      </c>
      <c r="C10" s="19">
        <v>121148.23</v>
      </c>
      <c r="D10" s="12">
        <v>20321</v>
      </c>
      <c r="E10" s="45">
        <v>43798</v>
      </c>
    </row>
    <row r="11" spans="1:5" x14ac:dyDescent="0.3">
      <c r="B11" t="s">
        <v>976</v>
      </c>
      <c r="C11" s="19">
        <v>118498.46</v>
      </c>
      <c r="D11" s="12">
        <v>18708</v>
      </c>
      <c r="E11" s="45">
        <v>43777</v>
      </c>
    </row>
    <row r="12" spans="1:5" x14ac:dyDescent="0.3">
      <c r="B12" t="s">
        <v>977</v>
      </c>
      <c r="C12" s="19">
        <v>103691.94</v>
      </c>
      <c r="D12" s="12">
        <v>17123</v>
      </c>
      <c r="E12" s="45">
        <v>43763</v>
      </c>
    </row>
    <row r="13" spans="1:5" x14ac:dyDescent="0.3">
      <c r="B13" t="s">
        <v>978</v>
      </c>
      <c r="C13" s="19">
        <v>95803.43</v>
      </c>
      <c r="D13" s="12">
        <v>19929</v>
      </c>
      <c r="E13" s="45">
        <v>43784</v>
      </c>
    </row>
    <row r="14" spans="1:5" x14ac:dyDescent="0.3">
      <c r="B14" t="s">
        <v>979</v>
      </c>
      <c r="C14" s="19">
        <v>94829.69</v>
      </c>
      <c r="D14" s="12">
        <v>21205</v>
      </c>
      <c r="E14" s="45">
        <v>43385</v>
      </c>
    </row>
    <row r="15" spans="1:5" x14ac:dyDescent="0.3">
      <c r="B15" t="s">
        <v>980</v>
      </c>
      <c r="C15" s="19">
        <v>90139.23</v>
      </c>
      <c r="D15" s="12">
        <v>14599</v>
      </c>
      <c r="E15" s="45">
        <v>43812</v>
      </c>
    </row>
    <row r="16" spans="1:5" x14ac:dyDescent="0.3">
      <c r="B16" t="s">
        <v>981</v>
      </c>
      <c r="C16" s="19">
        <v>81275.33</v>
      </c>
      <c r="D16" s="12">
        <v>15050</v>
      </c>
      <c r="E16" s="45">
        <v>43539</v>
      </c>
    </row>
    <row r="17" spans="2:5" x14ac:dyDescent="0.3">
      <c r="B17" t="s">
        <v>982</v>
      </c>
      <c r="C17" s="19">
        <v>80823</v>
      </c>
      <c r="D17" s="12">
        <v>13178</v>
      </c>
      <c r="E17" s="45">
        <v>43469</v>
      </c>
    </row>
    <row r="18" spans="2:5" x14ac:dyDescent="0.3">
      <c r="B18" t="s">
        <v>983</v>
      </c>
      <c r="C18" s="19">
        <v>77923.3</v>
      </c>
      <c r="D18" s="12">
        <v>13507</v>
      </c>
      <c r="E18" s="45">
        <v>43679</v>
      </c>
    </row>
    <row r="19" spans="2:5" x14ac:dyDescent="0.3">
      <c r="B19" t="s">
        <v>984</v>
      </c>
      <c r="C19" s="19">
        <v>71791.86</v>
      </c>
      <c r="D19" s="12">
        <v>15868</v>
      </c>
      <c r="E19" s="45">
        <v>43749</v>
      </c>
    </row>
    <row r="20" spans="2:5" x14ac:dyDescent="0.3">
      <c r="B20" t="s">
        <v>985</v>
      </c>
      <c r="C20" s="19">
        <v>66707.53</v>
      </c>
      <c r="D20" s="12">
        <v>15399</v>
      </c>
      <c r="E20" s="45">
        <v>43588</v>
      </c>
    </row>
    <row r="21" spans="2:5" x14ac:dyDescent="0.3">
      <c r="B21" t="s">
        <v>986</v>
      </c>
      <c r="C21" s="19">
        <v>66527.48</v>
      </c>
      <c r="D21" s="12">
        <v>11543</v>
      </c>
      <c r="E21" s="45">
        <v>43686</v>
      </c>
    </row>
    <row r="22" spans="2:5" x14ac:dyDescent="0.3">
      <c r="B22" t="s">
        <v>987</v>
      </c>
      <c r="C22" s="19">
        <v>65381.05</v>
      </c>
      <c r="D22" s="12">
        <v>10828</v>
      </c>
      <c r="E22" s="45">
        <v>43490</v>
      </c>
    </row>
    <row r="23" spans="2:5" x14ac:dyDescent="0.3">
      <c r="B23" t="s">
        <v>988</v>
      </c>
      <c r="C23" s="19">
        <v>60638.76</v>
      </c>
      <c r="D23" s="12">
        <v>10445</v>
      </c>
      <c r="E23" s="45">
        <v>43644</v>
      </c>
    </row>
    <row r="24" spans="2:5" x14ac:dyDescent="0.3">
      <c r="B24" t="s">
        <v>989</v>
      </c>
      <c r="C24" s="19">
        <v>60157.06</v>
      </c>
      <c r="D24" s="12">
        <v>10983</v>
      </c>
      <c r="E24" s="45">
        <v>43588</v>
      </c>
    </row>
    <row r="25" spans="2:5" x14ac:dyDescent="0.3">
      <c r="B25" t="s">
        <v>990</v>
      </c>
      <c r="C25" s="19">
        <v>59441.11</v>
      </c>
      <c r="D25" s="12">
        <v>12770</v>
      </c>
      <c r="E25" s="45">
        <v>43735</v>
      </c>
    </row>
    <row r="26" spans="2:5" x14ac:dyDescent="0.3">
      <c r="B26" t="s">
        <v>991</v>
      </c>
      <c r="C26" s="19">
        <v>56089.760000000002</v>
      </c>
      <c r="D26" s="12">
        <v>13590</v>
      </c>
      <c r="E26" s="45">
        <v>43560</v>
      </c>
    </row>
    <row r="27" spans="2:5" x14ac:dyDescent="0.3">
      <c r="B27" t="s">
        <v>992</v>
      </c>
      <c r="C27" s="19">
        <v>54291.31</v>
      </c>
      <c r="D27" s="12">
        <v>9515</v>
      </c>
      <c r="E27" s="45">
        <v>43532</v>
      </c>
    </row>
    <row r="28" spans="2:5" x14ac:dyDescent="0.3">
      <c r="B28" t="s">
        <v>993</v>
      </c>
      <c r="C28" s="19">
        <v>50354.59</v>
      </c>
      <c r="D28" s="12">
        <v>8670</v>
      </c>
      <c r="E28" s="45">
        <v>43511</v>
      </c>
    </row>
    <row r="29" spans="2:5" x14ac:dyDescent="0.3">
      <c r="B29" t="s">
        <v>994</v>
      </c>
      <c r="C29" s="19">
        <v>48697.09</v>
      </c>
      <c r="D29" s="12">
        <v>8526</v>
      </c>
      <c r="E29" s="45">
        <v>43497</v>
      </c>
    </row>
    <row r="30" spans="2:5" x14ac:dyDescent="0.3">
      <c r="B30" t="s">
        <v>995</v>
      </c>
      <c r="C30" s="19">
        <v>44771.79</v>
      </c>
      <c r="D30" s="12">
        <v>8292</v>
      </c>
      <c r="E30" s="45">
        <v>43637</v>
      </c>
    </row>
    <row r="31" spans="2:5" x14ac:dyDescent="0.3">
      <c r="B31" t="s">
        <v>996</v>
      </c>
      <c r="C31" s="19">
        <v>43848.69</v>
      </c>
      <c r="D31" s="12">
        <v>10282</v>
      </c>
      <c r="E31" s="45">
        <v>43763</v>
      </c>
    </row>
    <row r="32" spans="2:5" x14ac:dyDescent="0.3">
      <c r="B32" t="s">
        <v>997</v>
      </c>
      <c r="C32" s="19">
        <v>41729.26</v>
      </c>
      <c r="D32" s="12">
        <v>9927</v>
      </c>
      <c r="E32" s="45">
        <v>43511</v>
      </c>
    </row>
    <row r="33" spans="2:5" x14ac:dyDescent="0.3">
      <c r="B33" t="s">
        <v>998</v>
      </c>
      <c r="C33" s="19">
        <v>35863.24</v>
      </c>
      <c r="D33" s="12">
        <v>8192</v>
      </c>
      <c r="E33" s="45">
        <v>43469</v>
      </c>
    </row>
    <row r="34" spans="2:5" x14ac:dyDescent="0.3">
      <c r="B34" t="s">
        <v>999</v>
      </c>
      <c r="C34" s="19">
        <v>33127.65</v>
      </c>
      <c r="D34" s="12">
        <v>5879</v>
      </c>
      <c r="E34" s="45">
        <v>43504</v>
      </c>
    </row>
    <row r="35" spans="2:5" x14ac:dyDescent="0.3">
      <c r="B35" t="s">
        <v>1000</v>
      </c>
      <c r="C35" s="19">
        <v>32905.56</v>
      </c>
      <c r="D35" s="12">
        <v>6288</v>
      </c>
      <c r="E35" s="45">
        <v>43483</v>
      </c>
    </row>
    <row r="36" spans="2:5" x14ac:dyDescent="0.3">
      <c r="B36" t="s">
        <v>1001</v>
      </c>
      <c r="C36" s="19">
        <v>30379.16</v>
      </c>
      <c r="D36" s="12">
        <v>5564</v>
      </c>
      <c r="E36" s="45">
        <v>43525</v>
      </c>
    </row>
    <row r="37" spans="2:5" x14ac:dyDescent="0.3">
      <c r="B37" t="s">
        <v>1002</v>
      </c>
      <c r="C37" s="19">
        <v>29895.66</v>
      </c>
      <c r="D37" s="12">
        <v>5768</v>
      </c>
      <c r="E37" s="45">
        <v>43714</v>
      </c>
    </row>
    <row r="38" spans="2:5" x14ac:dyDescent="0.3">
      <c r="B38" t="s">
        <v>1003</v>
      </c>
      <c r="C38" s="19">
        <v>29464.79</v>
      </c>
      <c r="D38" s="12">
        <v>4839</v>
      </c>
      <c r="E38" s="45">
        <v>43504</v>
      </c>
    </row>
    <row r="39" spans="2:5" x14ac:dyDescent="0.3">
      <c r="B39" t="s">
        <v>1004</v>
      </c>
      <c r="C39" s="19">
        <v>28923.24</v>
      </c>
      <c r="D39" s="12">
        <v>5004</v>
      </c>
      <c r="E39" s="45">
        <v>43749</v>
      </c>
    </row>
    <row r="40" spans="2:5" x14ac:dyDescent="0.3">
      <c r="B40" t="s">
        <v>1005</v>
      </c>
      <c r="C40" s="19">
        <v>22203.919999999998</v>
      </c>
      <c r="D40" s="12">
        <v>3916</v>
      </c>
      <c r="E40" s="45">
        <v>43665</v>
      </c>
    </row>
    <row r="41" spans="2:5" x14ac:dyDescent="0.3">
      <c r="B41" t="s">
        <v>1006</v>
      </c>
      <c r="C41" s="19">
        <v>19022.96</v>
      </c>
      <c r="D41" s="12">
        <v>3670</v>
      </c>
      <c r="E41" s="45">
        <v>43735</v>
      </c>
    </row>
    <row r="42" spans="2:5" x14ac:dyDescent="0.3">
      <c r="B42" t="s">
        <v>1007</v>
      </c>
      <c r="C42" s="19">
        <v>18354.61</v>
      </c>
      <c r="D42" s="12">
        <v>4530</v>
      </c>
      <c r="E42" s="45">
        <v>43630</v>
      </c>
    </row>
    <row r="43" spans="2:5" x14ac:dyDescent="0.3">
      <c r="B43" t="s">
        <v>1008</v>
      </c>
      <c r="C43" s="19">
        <v>18078.39</v>
      </c>
      <c r="D43" s="12">
        <v>3642</v>
      </c>
      <c r="E43" s="45">
        <v>43518</v>
      </c>
    </row>
    <row r="44" spans="2:5" x14ac:dyDescent="0.3">
      <c r="B44" t="s">
        <v>1009</v>
      </c>
      <c r="C44" s="19">
        <v>16842.78</v>
      </c>
      <c r="D44" s="12">
        <v>3977</v>
      </c>
      <c r="E44" s="45">
        <v>43455</v>
      </c>
    </row>
    <row r="45" spans="2:5" x14ac:dyDescent="0.3">
      <c r="B45" t="s">
        <v>1010</v>
      </c>
      <c r="C45" s="19">
        <v>15717.1</v>
      </c>
      <c r="D45" s="12">
        <v>2639</v>
      </c>
      <c r="E45" s="45">
        <v>43791</v>
      </c>
    </row>
    <row r="46" spans="2:5" x14ac:dyDescent="0.3">
      <c r="B46" t="s">
        <v>1011</v>
      </c>
      <c r="C46" s="19">
        <v>12512.37</v>
      </c>
      <c r="D46" s="12">
        <v>2175</v>
      </c>
      <c r="E46" s="45">
        <v>43658</v>
      </c>
    </row>
    <row r="47" spans="2:5" x14ac:dyDescent="0.3">
      <c r="B47" t="s">
        <v>1012</v>
      </c>
      <c r="C47" s="19">
        <v>9936.0400000000009</v>
      </c>
      <c r="D47" s="12">
        <v>1694</v>
      </c>
      <c r="E47" s="45">
        <v>43742</v>
      </c>
    </row>
    <row r="48" spans="2:5" x14ac:dyDescent="0.3">
      <c r="B48" t="s">
        <v>1013</v>
      </c>
      <c r="C48" s="19">
        <v>7365.82</v>
      </c>
      <c r="D48" s="12">
        <v>1192</v>
      </c>
      <c r="E48" s="45">
        <v>43784</v>
      </c>
    </row>
    <row r="49" spans="1:5" x14ac:dyDescent="0.3">
      <c r="B49" t="s">
        <v>1014</v>
      </c>
      <c r="C49" s="19">
        <v>7226.11</v>
      </c>
      <c r="D49" s="12">
        <v>1294</v>
      </c>
      <c r="E49" s="45">
        <v>43707</v>
      </c>
    </row>
    <row r="50" spans="1:5" x14ac:dyDescent="0.3">
      <c r="B50" t="s">
        <v>1015</v>
      </c>
      <c r="C50" s="19">
        <v>6763.68</v>
      </c>
      <c r="D50" s="12">
        <v>1064</v>
      </c>
      <c r="E50" s="45">
        <v>43791</v>
      </c>
    </row>
    <row r="51" spans="1:5" x14ac:dyDescent="0.3">
      <c r="B51" t="s">
        <v>1016</v>
      </c>
      <c r="C51" s="19">
        <v>5882.73</v>
      </c>
      <c r="D51" s="12">
        <v>1053</v>
      </c>
      <c r="E51" s="45">
        <v>43448</v>
      </c>
    </row>
    <row r="52" spans="1:5" x14ac:dyDescent="0.3">
      <c r="B52" t="s">
        <v>1017</v>
      </c>
      <c r="C52" s="19">
        <v>4273.6400000000003</v>
      </c>
      <c r="D52" s="12">
        <v>866</v>
      </c>
      <c r="E52" s="45">
        <v>43574</v>
      </c>
    </row>
    <row r="53" spans="1:5" x14ac:dyDescent="0.3">
      <c r="B53" t="s">
        <v>1018</v>
      </c>
      <c r="C53" s="19">
        <v>4217.9799999999996</v>
      </c>
      <c r="D53" s="12">
        <v>757</v>
      </c>
      <c r="E53" s="45">
        <v>43770</v>
      </c>
    </row>
    <row r="54" spans="1:5" x14ac:dyDescent="0.3">
      <c r="B54" t="s">
        <v>1019</v>
      </c>
      <c r="C54" s="19">
        <v>3532.26</v>
      </c>
      <c r="D54" s="12">
        <v>627</v>
      </c>
      <c r="E54" s="45">
        <v>43805</v>
      </c>
    </row>
    <row r="55" spans="1:5" x14ac:dyDescent="0.3">
      <c r="B55" t="s">
        <v>1020</v>
      </c>
      <c r="C55" s="19">
        <v>3280.82</v>
      </c>
      <c r="D55" s="12">
        <v>676</v>
      </c>
      <c r="E55" s="45">
        <v>43581</v>
      </c>
    </row>
    <row r="56" spans="1:5" x14ac:dyDescent="0.3">
      <c r="B56" t="s">
        <v>1021</v>
      </c>
      <c r="C56" s="19">
        <v>770</v>
      </c>
      <c r="D56" s="12">
        <v>329</v>
      </c>
      <c r="E56" s="45">
        <v>43056</v>
      </c>
    </row>
    <row r="57" spans="1:5" x14ac:dyDescent="0.3">
      <c r="B57" t="s">
        <v>1022</v>
      </c>
      <c r="C57" s="19">
        <v>688</v>
      </c>
      <c r="D57" s="12">
        <v>309</v>
      </c>
      <c r="E57" s="45">
        <v>42321</v>
      </c>
    </row>
    <row r="58" spans="1:5" x14ac:dyDescent="0.3">
      <c r="B58" t="s">
        <v>1023</v>
      </c>
      <c r="C58" s="19">
        <v>579.5</v>
      </c>
      <c r="D58" s="12">
        <v>378</v>
      </c>
      <c r="E58" s="45">
        <v>43357</v>
      </c>
    </row>
    <row r="59" spans="1:5" x14ac:dyDescent="0.3">
      <c r="B59" t="s">
        <v>1024</v>
      </c>
      <c r="C59" s="19">
        <v>424</v>
      </c>
      <c r="D59" s="12">
        <v>75</v>
      </c>
      <c r="E59" s="45">
        <v>43427</v>
      </c>
    </row>
    <row r="60" spans="1:5" x14ac:dyDescent="0.3">
      <c r="B60" t="s">
        <v>1025</v>
      </c>
      <c r="C60" s="19">
        <v>140</v>
      </c>
      <c r="D60" s="12">
        <v>70</v>
      </c>
      <c r="E60" s="45">
        <v>41985</v>
      </c>
    </row>
    <row r="61" spans="1:5" x14ac:dyDescent="0.3">
      <c r="B61" t="s">
        <v>1026</v>
      </c>
      <c r="C61" s="19">
        <v>134</v>
      </c>
      <c r="D61" s="12">
        <v>67</v>
      </c>
      <c r="E61" s="45">
        <v>41691</v>
      </c>
    </row>
    <row r="62" spans="1:5" x14ac:dyDescent="0.3">
      <c r="B62" t="s">
        <v>1027</v>
      </c>
      <c r="C62" s="19">
        <v>64</v>
      </c>
      <c r="D62" s="12">
        <v>32</v>
      </c>
      <c r="E62" s="45">
        <v>43014</v>
      </c>
    </row>
    <row r="63" spans="1:5" x14ac:dyDescent="0.3">
      <c r="B63" t="s">
        <v>1028</v>
      </c>
      <c r="C63" s="19">
        <v>52</v>
      </c>
      <c r="D63" s="12">
        <v>26</v>
      </c>
      <c r="E63" s="45">
        <v>42748</v>
      </c>
    </row>
    <row r="64" spans="1:5" x14ac:dyDescent="0.3">
      <c r="A64" t="s">
        <v>1029</v>
      </c>
      <c r="B64">
        <f>COUNTA(B2:B63)</f>
        <v>62</v>
      </c>
      <c r="C64" s="19">
        <v>3994570.4699999983</v>
      </c>
      <c r="D64" s="12">
        <v>747325</v>
      </c>
    </row>
    <row r="65" spans="1:5" x14ac:dyDescent="0.3">
      <c r="A65" t="s">
        <v>38</v>
      </c>
      <c r="B65" t="s">
        <v>1030</v>
      </c>
      <c r="C65" s="19">
        <v>815863.31</v>
      </c>
      <c r="D65" s="12">
        <v>154363</v>
      </c>
      <c r="E65" s="45">
        <v>43665</v>
      </c>
    </row>
    <row r="66" spans="1:5" x14ac:dyDescent="0.3">
      <c r="B66" t="s">
        <v>1031</v>
      </c>
      <c r="C66" s="19">
        <v>566244.72</v>
      </c>
      <c r="D66" s="12">
        <v>92523</v>
      </c>
      <c r="E66" s="45">
        <v>43581</v>
      </c>
    </row>
    <row r="67" spans="1:5" x14ac:dyDescent="0.3">
      <c r="B67" t="s">
        <v>1032</v>
      </c>
      <c r="C67" s="19">
        <v>511960.65</v>
      </c>
      <c r="D67" s="12">
        <v>99784</v>
      </c>
      <c r="E67" s="45">
        <v>43824</v>
      </c>
    </row>
    <row r="68" spans="1:5" x14ac:dyDescent="0.3">
      <c r="B68" t="s">
        <v>1033</v>
      </c>
      <c r="C68" s="19">
        <v>294601.92</v>
      </c>
      <c r="D68" s="12">
        <v>60636</v>
      </c>
      <c r="E68" s="45">
        <v>43476</v>
      </c>
    </row>
    <row r="69" spans="1:5" x14ac:dyDescent="0.3">
      <c r="B69" t="s">
        <v>1034</v>
      </c>
      <c r="C69" s="19">
        <v>253767.05</v>
      </c>
      <c r="D69" s="12">
        <v>53554</v>
      </c>
      <c r="E69" s="45">
        <v>43686</v>
      </c>
    </row>
    <row r="70" spans="1:5" x14ac:dyDescent="0.3">
      <c r="B70" t="s">
        <v>1035</v>
      </c>
      <c r="C70" s="19">
        <v>231368.27</v>
      </c>
      <c r="D70" s="12">
        <v>35098</v>
      </c>
      <c r="E70" s="45">
        <v>43817</v>
      </c>
    </row>
    <row r="71" spans="1:5" x14ac:dyDescent="0.3">
      <c r="B71" t="s">
        <v>1036</v>
      </c>
      <c r="C71" s="19">
        <v>191799.39</v>
      </c>
      <c r="D71" s="12">
        <v>30738</v>
      </c>
      <c r="E71" s="45">
        <v>43532</v>
      </c>
    </row>
    <row r="72" spans="1:5" x14ac:dyDescent="0.3">
      <c r="B72" t="s">
        <v>1037</v>
      </c>
      <c r="C72" s="19">
        <v>177754.66</v>
      </c>
      <c r="D72" s="12">
        <v>30814</v>
      </c>
      <c r="E72" s="45">
        <v>43763</v>
      </c>
    </row>
    <row r="73" spans="1:5" x14ac:dyDescent="0.3">
      <c r="B73" t="s">
        <v>1038</v>
      </c>
      <c r="C73" s="19">
        <v>116290.15</v>
      </c>
      <c r="D73" s="12">
        <v>20542</v>
      </c>
      <c r="E73" s="45">
        <v>43483</v>
      </c>
    </row>
    <row r="74" spans="1:5" x14ac:dyDescent="0.3">
      <c r="B74" t="s">
        <v>1039</v>
      </c>
      <c r="C74" s="19">
        <v>81013.3</v>
      </c>
      <c r="D74" s="12">
        <v>16381</v>
      </c>
      <c r="E74" s="45">
        <v>43609</v>
      </c>
    </row>
    <row r="75" spans="1:5" x14ac:dyDescent="0.3">
      <c r="B75" t="s">
        <v>1040</v>
      </c>
      <c r="C75" s="19">
        <v>19331.060000000001</v>
      </c>
      <c r="D75" s="12">
        <v>3958</v>
      </c>
      <c r="E75" s="45">
        <v>43462</v>
      </c>
    </row>
    <row r="76" spans="1:5" x14ac:dyDescent="0.3">
      <c r="B76" t="s">
        <v>1041</v>
      </c>
      <c r="C76" s="19">
        <v>15134.02</v>
      </c>
      <c r="D76" s="12">
        <v>3041</v>
      </c>
      <c r="E76" s="45">
        <v>43553</v>
      </c>
    </row>
    <row r="77" spans="1:5" x14ac:dyDescent="0.3">
      <c r="B77" t="s">
        <v>1042</v>
      </c>
      <c r="C77" s="19">
        <v>798.5</v>
      </c>
      <c r="D77" s="12">
        <v>442</v>
      </c>
      <c r="E77" s="45">
        <v>43315</v>
      </c>
    </row>
    <row r="78" spans="1:5" x14ac:dyDescent="0.3">
      <c r="B78" t="s">
        <v>1043</v>
      </c>
      <c r="C78" s="19">
        <v>768</v>
      </c>
      <c r="D78" s="12">
        <v>207</v>
      </c>
      <c r="E78" s="45">
        <v>43406</v>
      </c>
    </row>
    <row r="79" spans="1:5" x14ac:dyDescent="0.3">
      <c r="B79" t="s">
        <v>1044</v>
      </c>
      <c r="C79" s="19">
        <v>459.9</v>
      </c>
      <c r="D79" s="12">
        <v>235</v>
      </c>
      <c r="E79" s="45">
        <v>43105</v>
      </c>
    </row>
    <row r="80" spans="1:5" x14ac:dyDescent="0.3">
      <c r="B80" t="s">
        <v>1045</v>
      </c>
      <c r="C80" s="19">
        <v>76</v>
      </c>
      <c r="D80" s="12">
        <v>38</v>
      </c>
      <c r="E80" s="45">
        <v>42944</v>
      </c>
    </row>
    <row r="81" spans="1:5" x14ac:dyDescent="0.3">
      <c r="A81" t="s">
        <v>1046</v>
      </c>
      <c r="B81">
        <f>COUNTA(B65:B80)</f>
        <v>16</v>
      </c>
      <c r="C81" s="19">
        <v>3277230.9000000004</v>
      </c>
      <c r="D81" s="12">
        <v>602354</v>
      </c>
    </row>
    <row r="82" spans="1:5" x14ac:dyDescent="0.3">
      <c r="A82" t="s">
        <v>959</v>
      </c>
      <c r="B82" t="s">
        <v>1047</v>
      </c>
      <c r="C82" s="19">
        <v>674097.78</v>
      </c>
      <c r="D82" s="12">
        <v>134218</v>
      </c>
      <c r="E82" s="45">
        <v>43532</v>
      </c>
    </row>
    <row r="83" spans="1:5" x14ac:dyDescent="0.3">
      <c r="B83" t="s">
        <v>1048</v>
      </c>
      <c r="C83" s="19">
        <v>522172.51</v>
      </c>
      <c r="D83" s="12">
        <v>111307</v>
      </c>
      <c r="E83" s="45">
        <v>43616</v>
      </c>
    </row>
    <row r="84" spans="1:5" x14ac:dyDescent="0.3">
      <c r="B84" t="s">
        <v>1049</v>
      </c>
      <c r="C84" s="19">
        <v>402092.74</v>
      </c>
      <c r="D84" s="12">
        <v>65917</v>
      </c>
      <c r="E84" s="45">
        <v>43679</v>
      </c>
    </row>
    <row r="85" spans="1:5" x14ac:dyDescent="0.3">
      <c r="B85" t="s">
        <v>1050</v>
      </c>
      <c r="C85" s="19">
        <v>355396.31</v>
      </c>
      <c r="D85" s="12">
        <v>72111</v>
      </c>
      <c r="E85" s="45">
        <v>43742</v>
      </c>
    </row>
    <row r="86" spans="1:5" x14ac:dyDescent="0.3">
      <c r="B86" t="s">
        <v>1051</v>
      </c>
      <c r="C86" s="19">
        <v>290507.90000000002</v>
      </c>
      <c r="D86" s="12">
        <v>58444</v>
      </c>
      <c r="E86" s="45">
        <v>43798</v>
      </c>
    </row>
    <row r="87" spans="1:5" x14ac:dyDescent="0.3">
      <c r="B87" t="s">
        <v>1052</v>
      </c>
      <c r="C87" s="19">
        <v>180540.41</v>
      </c>
      <c r="D87" s="12">
        <v>31707</v>
      </c>
      <c r="E87" s="45">
        <v>43630</v>
      </c>
    </row>
    <row r="88" spans="1:5" x14ac:dyDescent="0.3">
      <c r="B88" t="s">
        <v>1053</v>
      </c>
      <c r="C88" s="19">
        <v>130457.35</v>
      </c>
      <c r="D88" s="12">
        <v>20724</v>
      </c>
      <c r="E88" s="45">
        <v>43805</v>
      </c>
    </row>
    <row r="89" spans="1:5" x14ac:dyDescent="0.3">
      <c r="B89" t="s">
        <v>1054</v>
      </c>
      <c r="C89" s="19">
        <v>104837.54</v>
      </c>
      <c r="D89" s="12">
        <v>17933</v>
      </c>
      <c r="E89" s="45">
        <v>43546</v>
      </c>
    </row>
    <row r="90" spans="1:5" x14ac:dyDescent="0.3">
      <c r="B90" t="s">
        <v>1055</v>
      </c>
      <c r="C90" s="19">
        <v>93200.27</v>
      </c>
      <c r="D90" s="12">
        <v>21250</v>
      </c>
      <c r="E90" s="45">
        <v>43434</v>
      </c>
    </row>
    <row r="91" spans="1:5" x14ac:dyDescent="0.3">
      <c r="B91" t="s">
        <v>1056</v>
      </c>
      <c r="C91" s="19">
        <v>65316</v>
      </c>
      <c r="D91" s="12">
        <v>12416</v>
      </c>
      <c r="E91" s="45">
        <v>43700</v>
      </c>
    </row>
    <row r="92" spans="1:5" x14ac:dyDescent="0.3">
      <c r="B92" t="s">
        <v>1057</v>
      </c>
      <c r="C92" s="19">
        <v>57374.22</v>
      </c>
      <c r="D92" s="12">
        <v>10387</v>
      </c>
      <c r="E92" s="45">
        <v>43588</v>
      </c>
    </row>
    <row r="93" spans="1:5" x14ac:dyDescent="0.3">
      <c r="B93" t="s">
        <v>1058</v>
      </c>
      <c r="C93" s="19">
        <v>51802.02</v>
      </c>
      <c r="D93" s="12">
        <v>8906</v>
      </c>
      <c r="E93" s="45">
        <v>43721</v>
      </c>
    </row>
    <row r="94" spans="1:5" x14ac:dyDescent="0.3">
      <c r="B94" t="s">
        <v>1059</v>
      </c>
      <c r="C94" s="19">
        <v>44904.85</v>
      </c>
      <c r="D94" s="12">
        <v>8166</v>
      </c>
      <c r="E94" s="45">
        <v>43644</v>
      </c>
    </row>
    <row r="95" spans="1:5" x14ac:dyDescent="0.3">
      <c r="B95" t="s">
        <v>1060</v>
      </c>
      <c r="C95" s="19">
        <v>40994</v>
      </c>
      <c r="D95" s="12">
        <v>7388</v>
      </c>
      <c r="E95" s="45">
        <v>43511</v>
      </c>
    </row>
    <row r="96" spans="1:5" x14ac:dyDescent="0.3">
      <c r="B96" t="s">
        <v>1061</v>
      </c>
      <c r="C96" s="19">
        <v>27795</v>
      </c>
      <c r="D96" s="12">
        <v>4964</v>
      </c>
      <c r="E96" s="45">
        <v>43497</v>
      </c>
    </row>
    <row r="97" spans="1:5" x14ac:dyDescent="0.3">
      <c r="B97" t="s">
        <v>1062</v>
      </c>
      <c r="C97" s="19">
        <v>22385.86</v>
      </c>
      <c r="D97" s="12">
        <v>3996</v>
      </c>
      <c r="E97" s="45">
        <v>43826</v>
      </c>
    </row>
    <row r="98" spans="1:5" x14ac:dyDescent="0.3">
      <c r="B98" t="s">
        <v>1063</v>
      </c>
      <c r="C98" s="19">
        <v>20723.060000000001</v>
      </c>
      <c r="D98" s="12">
        <v>3630</v>
      </c>
      <c r="E98" s="45">
        <v>43616</v>
      </c>
    </row>
    <row r="99" spans="1:5" x14ac:dyDescent="0.3">
      <c r="B99" t="s">
        <v>1064</v>
      </c>
      <c r="C99" s="19">
        <v>947.17</v>
      </c>
      <c r="D99" s="12">
        <v>166</v>
      </c>
      <c r="E99" s="45">
        <v>43441</v>
      </c>
    </row>
    <row r="100" spans="1:5" x14ac:dyDescent="0.3">
      <c r="B100" t="s">
        <v>1065</v>
      </c>
      <c r="C100" s="19">
        <v>620</v>
      </c>
      <c r="D100" s="12">
        <v>250</v>
      </c>
      <c r="E100" s="45">
        <v>43161</v>
      </c>
    </row>
    <row r="101" spans="1:5" x14ac:dyDescent="0.3">
      <c r="B101" t="s">
        <v>1066</v>
      </c>
      <c r="C101" s="19">
        <v>569</v>
      </c>
      <c r="D101" s="12">
        <v>327</v>
      </c>
      <c r="E101" s="45">
        <v>42916</v>
      </c>
    </row>
    <row r="102" spans="1:5" x14ac:dyDescent="0.3">
      <c r="B102" t="s">
        <v>1067</v>
      </c>
      <c r="C102" s="19">
        <v>501.5</v>
      </c>
      <c r="D102" s="12">
        <v>325</v>
      </c>
      <c r="E102" s="45">
        <v>42587</v>
      </c>
    </row>
    <row r="103" spans="1:5" x14ac:dyDescent="0.3">
      <c r="B103" t="s">
        <v>1068</v>
      </c>
      <c r="C103" s="19">
        <v>500</v>
      </c>
      <c r="D103" s="12">
        <v>70</v>
      </c>
      <c r="E103" s="45">
        <v>43399</v>
      </c>
    </row>
    <row r="104" spans="1:5" x14ac:dyDescent="0.3">
      <c r="A104" t="s">
        <v>1069</v>
      </c>
      <c r="B104">
        <f>COUNTA(B82:B103)</f>
        <v>22</v>
      </c>
      <c r="C104" s="19">
        <v>3087735.4900000007</v>
      </c>
      <c r="D104" s="12">
        <v>594602</v>
      </c>
    </row>
    <row r="105" spans="1:5" x14ac:dyDescent="0.3">
      <c r="A105" t="s">
        <v>34</v>
      </c>
      <c r="B105" t="s">
        <v>1070</v>
      </c>
      <c r="C105" s="19">
        <v>982355.81</v>
      </c>
      <c r="D105" s="12">
        <v>155986</v>
      </c>
      <c r="E105" s="45">
        <v>43742</v>
      </c>
    </row>
    <row r="106" spans="1:5" x14ac:dyDescent="0.3">
      <c r="B106" t="s">
        <v>1071</v>
      </c>
      <c r="C106" s="19">
        <v>257825.38</v>
      </c>
      <c r="D106" s="12">
        <v>40827</v>
      </c>
      <c r="E106" s="45">
        <v>43714</v>
      </c>
    </row>
    <row r="107" spans="1:5" x14ac:dyDescent="0.3">
      <c r="B107" t="s">
        <v>1072</v>
      </c>
      <c r="C107" s="19">
        <v>251803.73</v>
      </c>
      <c r="D107" s="12">
        <v>41145</v>
      </c>
      <c r="E107" s="45">
        <v>43658</v>
      </c>
    </row>
    <row r="108" spans="1:5" x14ac:dyDescent="0.3">
      <c r="B108" t="s">
        <v>1073</v>
      </c>
      <c r="C108" s="19">
        <v>195989.4</v>
      </c>
      <c r="D108" s="12">
        <v>42556</v>
      </c>
      <c r="E108" s="45">
        <v>43504</v>
      </c>
    </row>
    <row r="109" spans="1:5" x14ac:dyDescent="0.3">
      <c r="B109" t="s">
        <v>1074</v>
      </c>
      <c r="C109" s="19">
        <v>159782.95000000001</v>
      </c>
      <c r="D109" s="12">
        <v>30869</v>
      </c>
      <c r="E109" s="45">
        <v>43595</v>
      </c>
    </row>
    <row r="110" spans="1:5" x14ac:dyDescent="0.3">
      <c r="B110" t="s">
        <v>1075</v>
      </c>
      <c r="C110" s="19">
        <v>123957.99</v>
      </c>
      <c r="D110" s="12">
        <v>20256</v>
      </c>
      <c r="E110" s="45">
        <v>43455</v>
      </c>
    </row>
    <row r="111" spans="1:5" x14ac:dyDescent="0.3">
      <c r="B111" t="s">
        <v>1076</v>
      </c>
      <c r="C111" s="19">
        <v>91510.04</v>
      </c>
      <c r="D111" s="12">
        <v>16620</v>
      </c>
      <c r="E111" s="45">
        <v>43560</v>
      </c>
    </row>
    <row r="112" spans="1:5" x14ac:dyDescent="0.3">
      <c r="B112" t="s">
        <v>1077</v>
      </c>
      <c r="C112" s="19">
        <v>82963.78</v>
      </c>
      <c r="D112" s="12">
        <v>15126</v>
      </c>
      <c r="E112" s="45">
        <v>43616</v>
      </c>
    </row>
    <row r="113" spans="1:5" x14ac:dyDescent="0.3">
      <c r="B113" t="s">
        <v>1078</v>
      </c>
      <c r="C113" s="19">
        <v>81469.13</v>
      </c>
      <c r="D113" s="12">
        <v>13278</v>
      </c>
      <c r="E113" s="45">
        <v>43777</v>
      </c>
    </row>
    <row r="114" spans="1:5" x14ac:dyDescent="0.3">
      <c r="B114" t="s">
        <v>1079</v>
      </c>
      <c r="C114" s="19">
        <v>72592.36</v>
      </c>
      <c r="D114" s="12">
        <v>12773</v>
      </c>
      <c r="E114" s="45">
        <v>43469</v>
      </c>
    </row>
    <row r="115" spans="1:5" x14ac:dyDescent="0.3">
      <c r="B115" t="s">
        <v>1080</v>
      </c>
      <c r="C115" s="19">
        <v>71104.39</v>
      </c>
      <c r="D115" s="12">
        <v>12198</v>
      </c>
      <c r="E115" s="45">
        <v>43574</v>
      </c>
    </row>
    <row r="116" spans="1:5" x14ac:dyDescent="0.3">
      <c r="B116" t="s">
        <v>1081</v>
      </c>
      <c r="C116" s="19">
        <v>14578.65</v>
      </c>
      <c r="D116" s="12">
        <v>2938</v>
      </c>
      <c r="E116" s="45">
        <v>43602</v>
      </c>
    </row>
    <row r="117" spans="1:5" x14ac:dyDescent="0.3">
      <c r="B117" t="s">
        <v>1082</v>
      </c>
      <c r="C117" s="19">
        <v>7009.97</v>
      </c>
      <c r="D117" s="12">
        <v>1384</v>
      </c>
      <c r="E117" s="45">
        <v>43378</v>
      </c>
    </row>
    <row r="118" spans="1:5" x14ac:dyDescent="0.3">
      <c r="B118" t="s">
        <v>1083</v>
      </c>
      <c r="C118" s="19">
        <v>4883.5600000000004</v>
      </c>
      <c r="D118" s="12">
        <v>936</v>
      </c>
      <c r="E118" s="45">
        <v>43553</v>
      </c>
    </row>
    <row r="119" spans="1:5" x14ac:dyDescent="0.3">
      <c r="B119" t="s">
        <v>1084</v>
      </c>
      <c r="C119" s="19">
        <v>2746.44</v>
      </c>
      <c r="D119" s="12">
        <v>461</v>
      </c>
      <c r="E119" s="45">
        <v>43420</v>
      </c>
    </row>
    <row r="120" spans="1:5" x14ac:dyDescent="0.3">
      <c r="B120" t="s">
        <v>1085</v>
      </c>
      <c r="C120" s="19">
        <v>845</v>
      </c>
      <c r="D120" s="12">
        <v>403</v>
      </c>
      <c r="E120" s="45">
        <v>43392</v>
      </c>
    </row>
    <row r="121" spans="1:5" x14ac:dyDescent="0.3">
      <c r="B121" t="s">
        <v>1086</v>
      </c>
      <c r="C121" s="19">
        <v>661</v>
      </c>
      <c r="D121" s="12">
        <v>157</v>
      </c>
      <c r="E121" s="45">
        <v>42986</v>
      </c>
    </row>
    <row r="122" spans="1:5" x14ac:dyDescent="0.3">
      <c r="A122" t="s">
        <v>1087</v>
      </c>
      <c r="B122">
        <f>COUNTA(B105:B121)</f>
        <v>17</v>
      </c>
      <c r="C122" s="19">
        <v>2402079.58</v>
      </c>
      <c r="D122" s="12">
        <v>407913</v>
      </c>
    </row>
    <row r="123" spans="1:5" x14ac:dyDescent="0.3">
      <c r="A123" t="s">
        <v>55</v>
      </c>
      <c r="B123" t="s">
        <v>1088</v>
      </c>
      <c r="C123" s="19">
        <v>457353.87</v>
      </c>
      <c r="D123" s="12">
        <v>76044</v>
      </c>
      <c r="E123" s="45">
        <v>43693</v>
      </c>
    </row>
    <row r="124" spans="1:5" x14ac:dyDescent="0.3">
      <c r="B124" t="s">
        <v>1089</v>
      </c>
      <c r="C124" s="19">
        <v>336961.86</v>
      </c>
      <c r="D124" s="12">
        <v>53687</v>
      </c>
      <c r="E124" s="45">
        <v>43805</v>
      </c>
    </row>
    <row r="125" spans="1:5" x14ac:dyDescent="0.3">
      <c r="B125" t="s">
        <v>1090</v>
      </c>
      <c r="C125" s="19">
        <v>332052.93</v>
      </c>
      <c r="D125" s="12">
        <v>70356</v>
      </c>
      <c r="E125" s="45">
        <v>43700</v>
      </c>
    </row>
    <row r="126" spans="1:5" x14ac:dyDescent="0.3">
      <c r="B126" t="s">
        <v>1091</v>
      </c>
      <c r="C126" s="19">
        <v>318759.05</v>
      </c>
      <c r="D126" s="12">
        <v>52884</v>
      </c>
      <c r="E126" s="45">
        <v>43651</v>
      </c>
    </row>
    <row r="127" spans="1:5" x14ac:dyDescent="0.3">
      <c r="B127" t="s">
        <v>1092</v>
      </c>
      <c r="C127" s="19">
        <v>171853.01</v>
      </c>
      <c r="D127" s="12">
        <v>37528</v>
      </c>
      <c r="E127" s="45">
        <v>43490</v>
      </c>
    </row>
    <row r="128" spans="1:5" x14ac:dyDescent="0.3">
      <c r="B128" t="s">
        <v>1093</v>
      </c>
      <c r="C128" s="19">
        <v>171047.81</v>
      </c>
      <c r="D128" s="12">
        <v>29354</v>
      </c>
      <c r="E128" s="45">
        <v>43469</v>
      </c>
    </row>
    <row r="129" spans="1:5" x14ac:dyDescent="0.3">
      <c r="B129" t="s">
        <v>1094</v>
      </c>
      <c r="C129" s="19">
        <v>161939.43</v>
      </c>
      <c r="D129" s="12">
        <v>28188</v>
      </c>
      <c r="E129" s="45">
        <v>43630</v>
      </c>
    </row>
    <row r="130" spans="1:5" x14ac:dyDescent="0.3">
      <c r="B130" t="s">
        <v>1095</v>
      </c>
      <c r="C130" s="19">
        <v>38815.51</v>
      </c>
      <c r="D130" s="12">
        <v>6766</v>
      </c>
      <c r="E130" s="45">
        <v>43763</v>
      </c>
    </row>
    <row r="131" spans="1:5" x14ac:dyDescent="0.3">
      <c r="B131" t="s">
        <v>1096</v>
      </c>
      <c r="C131" s="19">
        <v>21283.38</v>
      </c>
      <c r="D131" s="12">
        <v>4686</v>
      </c>
      <c r="E131" s="45">
        <v>43448</v>
      </c>
    </row>
    <row r="132" spans="1:5" x14ac:dyDescent="0.3">
      <c r="B132" t="s">
        <v>1097</v>
      </c>
      <c r="C132" s="19">
        <v>21191.73</v>
      </c>
      <c r="D132" s="12">
        <v>3850</v>
      </c>
      <c r="E132" s="45">
        <v>43784</v>
      </c>
    </row>
    <row r="133" spans="1:5" x14ac:dyDescent="0.3">
      <c r="B133" t="s">
        <v>1098</v>
      </c>
      <c r="C133" s="19">
        <v>18573.37</v>
      </c>
      <c r="D133" s="12">
        <v>3813</v>
      </c>
      <c r="E133" s="45">
        <v>43609</v>
      </c>
    </row>
    <row r="134" spans="1:5" x14ac:dyDescent="0.3">
      <c r="B134" t="s">
        <v>1099</v>
      </c>
      <c r="C134" s="19">
        <v>9982.85</v>
      </c>
      <c r="D134" s="12">
        <v>1768</v>
      </c>
      <c r="E134" s="45">
        <v>43462</v>
      </c>
    </row>
    <row r="135" spans="1:5" x14ac:dyDescent="0.3">
      <c r="B135" t="s">
        <v>1100</v>
      </c>
      <c r="C135" s="19">
        <v>3003.65</v>
      </c>
      <c r="D135" s="12">
        <v>488</v>
      </c>
      <c r="E135" s="45">
        <v>43441</v>
      </c>
    </row>
    <row r="136" spans="1:5" x14ac:dyDescent="0.3">
      <c r="B136" t="s">
        <v>1101</v>
      </c>
      <c r="C136" s="19">
        <v>2156.6999999999998</v>
      </c>
      <c r="D136" s="12">
        <v>1123</v>
      </c>
      <c r="E136" s="45">
        <v>43294</v>
      </c>
    </row>
    <row r="137" spans="1:5" x14ac:dyDescent="0.3">
      <c r="B137" t="s">
        <v>1102</v>
      </c>
      <c r="C137" s="19">
        <v>252.5</v>
      </c>
      <c r="D137" s="12">
        <v>137</v>
      </c>
      <c r="E137" s="45">
        <v>42965</v>
      </c>
    </row>
    <row r="138" spans="1:5" x14ac:dyDescent="0.3">
      <c r="B138" t="s">
        <v>1103</v>
      </c>
      <c r="C138" s="19">
        <v>200</v>
      </c>
      <c r="D138" s="12">
        <v>108</v>
      </c>
      <c r="E138" s="45">
        <v>43182</v>
      </c>
    </row>
    <row r="139" spans="1:5" x14ac:dyDescent="0.3">
      <c r="A139" t="s">
        <v>1104</v>
      </c>
      <c r="B139">
        <f>COUNTA(B123:B138)</f>
        <v>16</v>
      </c>
      <c r="C139" s="19">
        <v>2065427.6499999997</v>
      </c>
      <c r="D139" s="12">
        <v>370780</v>
      </c>
    </row>
    <row r="140" spans="1:5" x14ac:dyDescent="0.3">
      <c r="A140" t="s">
        <v>29</v>
      </c>
      <c r="B140" t="s">
        <v>1105</v>
      </c>
      <c r="C140" s="19">
        <v>1259261.8899999999</v>
      </c>
      <c r="D140" s="12">
        <v>204860</v>
      </c>
      <c r="E140" s="45">
        <v>43756</v>
      </c>
    </row>
    <row r="141" spans="1:5" x14ac:dyDescent="0.3">
      <c r="A141" t="s">
        <v>1106</v>
      </c>
      <c r="B141">
        <f>COUNTA(B140)</f>
        <v>1</v>
      </c>
      <c r="C141" s="19">
        <v>1259261.8899999999</v>
      </c>
      <c r="D141" s="12">
        <v>204860</v>
      </c>
    </row>
    <row r="142" spans="1:5" x14ac:dyDescent="0.3">
      <c r="A142" t="s">
        <v>960</v>
      </c>
      <c r="B142" t="s">
        <v>1107</v>
      </c>
      <c r="C142" s="19">
        <v>283544.82</v>
      </c>
      <c r="D142" s="12">
        <v>48800</v>
      </c>
      <c r="E142" s="45">
        <v>43406</v>
      </c>
    </row>
    <row r="143" spans="1:5" x14ac:dyDescent="0.3">
      <c r="B143" t="s">
        <v>1108</v>
      </c>
      <c r="C143" s="19">
        <v>219559.02</v>
      </c>
      <c r="D143" s="12">
        <v>35233</v>
      </c>
      <c r="E143" s="45">
        <v>43728</v>
      </c>
    </row>
    <row r="144" spans="1:5" x14ac:dyDescent="0.3">
      <c r="B144" t="s">
        <v>1109</v>
      </c>
      <c r="C144" s="19">
        <v>181750.65</v>
      </c>
      <c r="D144" s="12">
        <v>29680</v>
      </c>
      <c r="E144" s="45">
        <v>43511</v>
      </c>
    </row>
    <row r="145" spans="1:5" x14ac:dyDescent="0.3">
      <c r="B145" t="s">
        <v>1110</v>
      </c>
      <c r="C145" s="19">
        <v>163396.22</v>
      </c>
      <c r="D145" s="12">
        <v>26691</v>
      </c>
      <c r="E145" s="45">
        <v>43794</v>
      </c>
    </row>
    <row r="146" spans="1:5" x14ac:dyDescent="0.3">
      <c r="B146" t="s">
        <v>1111</v>
      </c>
      <c r="C146" s="19">
        <v>112842.56</v>
      </c>
      <c r="D146" s="12">
        <v>17534</v>
      </c>
      <c r="E146" s="45">
        <v>43770</v>
      </c>
    </row>
    <row r="147" spans="1:5" x14ac:dyDescent="0.3">
      <c r="B147" t="s">
        <v>1112</v>
      </c>
      <c r="C147" s="19">
        <v>76217.66</v>
      </c>
      <c r="D147" s="12">
        <v>14389</v>
      </c>
      <c r="E147" s="45">
        <v>43700</v>
      </c>
    </row>
    <row r="148" spans="1:5" x14ac:dyDescent="0.3">
      <c r="B148" t="s">
        <v>1113</v>
      </c>
      <c r="C148" s="19">
        <v>61746.18</v>
      </c>
      <c r="D148" s="12">
        <v>11625</v>
      </c>
      <c r="E148" s="45">
        <v>43483</v>
      </c>
    </row>
    <row r="149" spans="1:5" x14ac:dyDescent="0.3">
      <c r="B149" t="s">
        <v>1114</v>
      </c>
      <c r="C149" s="19">
        <v>60523.360000000001</v>
      </c>
      <c r="D149" s="12">
        <v>10834</v>
      </c>
      <c r="E149" s="45">
        <v>43623</v>
      </c>
    </row>
    <row r="150" spans="1:5" x14ac:dyDescent="0.3">
      <c r="B150" t="s">
        <v>1115</v>
      </c>
      <c r="C150" s="19">
        <v>25619.77</v>
      </c>
      <c r="D150" s="12">
        <v>4586</v>
      </c>
      <c r="E150" s="45">
        <v>43658</v>
      </c>
    </row>
    <row r="151" spans="1:5" x14ac:dyDescent="0.3">
      <c r="B151" t="s">
        <v>1116</v>
      </c>
      <c r="C151" s="19">
        <v>21328.31</v>
      </c>
      <c r="D151" s="12">
        <v>3730</v>
      </c>
      <c r="E151" s="45">
        <v>43588</v>
      </c>
    </row>
    <row r="152" spans="1:5" x14ac:dyDescent="0.3">
      <c r="B152" t="s">
        <v>1117</v>
      </c>
      <c r="C152" s="19">
        <v>884</v>
      </c>
      <c r="D152" s="12">
        <v>463</v>
      </c>
      <c r="E152" s="45">
        <v>43084</v>
      </c>
    </row>
    <row r="153" spans="1:5" x14ac:dyDescent="0.3">
      <c r="A153" t="s">
        <v>1118</v>
      </c>
      <c r="B153">
        <f>COUNTA(B142:B152)</f>
        <v>11</v>
      </c>
      <c r="C153" s="19">
        <v>1207412.55</v>
      </c>
      <c r="D153" s="12">
        <v>203565</v>
      </c>
    </row>
    <row r="154" spans="1:5" x14ac:dyDescent="0.3">
      <c r="A154" t="s">
        <v>121</v>
      </c>
      <c r="B154" t="s">
        <v>1119</v>
      </c>
      <c r="C154" s="19">
        <v>159978</v>
      </c>
      <c r="D154" s="12">
        <v>33038</v>
      </c>
      <c r="E154" s="45">
        <v>43504</v>
      </c>
    </row>
    <row r="155" spans="1:5" x14ac:dyDescent="0.3">
      <c r="B155" t="s">
        <v>1120</v>
      </c>
      <c r="C155" s="19">
        <v>133127</v>
      </c>
      <c r="D155" s="12">
        <v>24944</v>
      </c>
      <c r="E155" s="45">
        <v>43567</v>
      </c>
    </row>
    <row r="156" spans="1:5" x14ac:dyDescent="0.3">
      <c r="B156" t="s">
        <v>1121</v>
      </c>
      <c r="C156" s="19">
        <v>73473</v>
      </c>
      <c r="D156" s="12">
        <v>12866</v>
      </c>
      <c r="E156" s="45">
        <v>43111</v>
      </c>
    </row>
    <row r="157" spans="1:5" x14ac:dyDescent="0.3">
      <c r="B157" t="s">
        <v>1122</v>
      </c>
      <c r="C157" s="19">
        <v>68461</v>
      </c>
      <c r="D157" s="12">
        <v>16312</v>
      </c>
      <c r="E157" s="45">
        <v>43518</v>
      </c>
    </row>
    <row r="158" spans="1:5" x14ac:dyDescent="0.3">
      <c r="B158" t="s">
        <v>1123</v>
      </c>
      <c r="C158" s="19">
        <v>62661</v>
      </c>
      <c r="D158" s="12">
        <v>15882</v>
      </c>
      <c r="E158" s="45">
        <v>43637</v>
      </c>
    </row>
    <row r="159" spans="1:5" x14ac:dyDescent="0.3">
      <c r="B159" t="s">
        <v>1124</v>
      </c>
      <c r="C159" s="19">
        <v>58337</v>
      </c>
      <c r="D159" s="12">
        <v>13422</v>
      </c>
      <c r="E159" s="45">
        <v>43770</v>
      </c>
    </row>
    <row r="160" spans="1:5" x14ac:dyDescent="0.3">
      <c r="B160" t="s">
        <v>1125</v>
      </c>
      <c r="C160" s="19">
        <v>51973</v>
      </c>
      <c r="D160" s="12">
        <v>8268</v>
      </c>
      <c r="E160" s="45">
        <v>43826</v>
      </c>
    </row>
    <row r="161" spans="2:5" x14ac:dyDescent="0.3">
      <c r="B161" t="s">
        <v>1126</v>
      </c>
      <c r="C161" s="19">
        <v>49020</v>
      </c>
      <c r="D161" s="12">
        <v>8867</v>
      </c>
      <c r="E161" s="45">
        <v>43462</v>
      </c>
    </row>
    <row r="162" spans="2:5" x14ac:dyDescent="0.3">
      <c r="B162" t="s">
        <v>1127</v>
      </c>
      <c r="C162" s="19">
        <v>36367</v>
      </c>
      <c r="D162" s="12">
        <v>6476</v>
      </c>
      <c r="E162" s="45">
        <v>43707</v>
      </c>
    </row>
    <row r="163" spans="2:5" x14ac:dyDescent="0.3">
      <c r="B163" t="s">
        <v>1128</v>
      </c>
      <c r="C163" s="19">
        <v>31630</v>
      </c>
      <c r="D163" s="12">
        <v>6263</v>
      </c>
      <c r="E163" s="45">
        <v>43602</v>
      </c>
    </row>
    <row r="164" spans="2:5" x14ac:dyDescent="0.3">
      <c r="B164" t="s">
        <v>1129</v>
      </c>
      <c r="C164" s="19">
        <v>27217</v>
      </c>
      <c r="D164" s="12">
        <v>4676</v>
      </c>
      <c r="E164" s="45">
        <v>43574</v>
      </c>
    </row>
    <row r="165" spans="2:5" x14ac:dyDescent="0.3">
      <c r="B165" t="s">
        <v>1130</v>
      </c>
      <c r="C165" s="19">
        <v>26054</v>
      </c>
      <c r="D165" s="12">
        <v>4390</v>
      </c>
      <c r="E165" s="45">
        <v>43532</v>
      </c>
    </row>
    <row r="166" spans="2:5" x14ac:dyDescent="0.3">
      <c r="B166" t="s">
        <v>1131</v>
      </c>
      <c r="C166" s="19">
        <v>25680</v>
      </c>
      <c r="D166" s="12">
        <v>4501</v>
      </c>
      <c r="E166" s="45">
        <v>43728</v>
      </c>
    </row>
    <row r="167" spans="2:5" x14ac:dyDescent="0.3">
      <c r="B167" t="s">
        <v>1132</v>
      </c>
      <c r="C167" s="19">
        <v>25279</v>
      </c>
      <c r="D167" s="12">
        <v>4366</v>
      </c>
      <c r="E167" s="45">
        <v>43553</v>
      </c>
    </row>
    <row r="168" spans="2:5" x14ac:dyDescent="0.3">
      <c r="B168" t="s">
        <v>1133</v>
      </c>
      <c r="C168" s="19">
        <v>24597</v>
      </c>
      <c r="D168" s="12">
        <v>4105</v>
      </c>
      <c r="E168" s="45">
        <v>43742</v>
      </c>
    </row>
    <row r="169" spans="2:5" x14ac:dyDescent="0.3">
      <c r="B169" t="s">
        <v>1134</v>
      </c>
      <c r="C169" s="19">
        <v>24113</v>
      </c>
      <c r="D169" s="12">
        <v>5454</v>
      </c>
      <c r="E169" s="45">
        <v>43497</v>
      </c>
    </row>
    <row r="170" spans="2:5" x14ac:dyDescent="0.3">
      <c r="B170" t="s">
        <v>1135</v>
      </c>
      <c r="C170" s="19">
        <v>23500</v>
      </c>
      <c r="D170" s="12">
        <v>5287</v>
      </c>
      <c r="E170" s="45">
        <v>43742</v>
      </c>
    </row>
    <row r="171" spans="2:5" x14ac:dyDescent="0.3">
      <c r="B171" t="s">
        <v>1136</v>
      </c>
      <c r="C171" s="19">
        <v>21315</v>
      </c>
      <c r="D171" s="12">
        <v>3535</v>
      </c>
      <c r="E171" s="45">
        <v>43721</v>
      </c>
    </row>
    <row r="172" spans="2:5" x14ac:dyDescent="0.3">
      <c r="B172" t="s">
        <v>1137</v>
      </c>
      <c r="C172" s="19">
        <v>16530</v>
      </c>
      <c r="D172" s="12">
        <v>3137</v>
      </c>
      <c r="E172" s="45">
        <v>43560</v>
      </c>
    </row>
    <row r="173" spans="2:5" x14ac:dyDescent="0.3">
      <c r="B173" t="s">
        <v>1138</v>
      </c>
      <c r="C173" s="19">
        <v>13459</v>
      </c>
      <c r="D173" s="12">
        <v>3165</v>
      </c>
      <c r="E173" s="45">
        <v>43791</v>
      </c>
    </row>
    <row r="174" spans="2:5" x14ac:dyDescent="0.3">
      <c r="B174" t="s">
        <v>1139</v>
      </c>
      <c r="C174" s="19">
        <v>12552</v>
      </c>
      <c r="D174" s="12">
        <v>2254</v>
      </c>
      <c r="E174" s="45">
        <v>43805</v>
      </c>
    </row>
    <row r="175" spans="2:5" x14ac:dyDescent="0.3">
      <c r="B175" t="s">
        <v>1140</v>
      </c>
      <c r="C175" s="19">
        <v>12287</v>
      </c>
      <c r="D175" s="12">
        <v>2162</v>
      </c>
      <c r="E175" s="45">
        <v>43525</v>
      </c>
    </row>
    <row r="176" spans="2:5" x14ac:dyDescent="0.3">
      <c r="B176" t="s">
        <v>1141</v>
      </c>
      <c r="C176" s="19">
        <v>12130</v>
      </c>
      <c r="D176" s="12">
        <v>2243</v>
      </c>
      <c r="E176" s="45">
        <v>43756</v>
      </c>
    </row>
    <row r="177" spans="1:5" x14ac:dyDescent="0.3">
      <c r="B177" t="s">
        <v>1142</v>
      </c>
      <c r="C177" s="19">
        <v>9861</v>
      </c>
      <c r="D177" s="12">
        <v>1830</v>
      </c>
      <c r="E177" s="45">
        <v>43714</v>
      </c>
    </row>
    <row r="178" spans="1:5" x14ac:dyDescent="0.3">
      <c r="B178" t="s">
        <v>1143</v>
      </c>
      <c r="C178" s="19">
        <v>9570</v>
      </c>
      <c r="D178" s="12">
        <v>1911</v>
      </c>
      <c r="E178" s="45">
        <v>43434</v>
      </c>
    </row>
    <row r="179" spans="1:5" x14ac:dyDescent="0.3">
      <c r="B179" t="s">
        <v>1144</v>
      </c>
      <c r="C179" s="19">
        <v>9421</v>
      </c>
      <c r="D179" s="12">
        <v>1734</v>
      </c>
      <c r="E179" s="45">
        <v>43749</v>
      </c>
    </row>
    <row r="180" spans="1:5" x14ac:dyDescent="0.3">
      <c r="B180" t="s">
        <v>1145</v>
      </c>
      <c r="C180" s="19">
        <v>8186</v>
      </c>
      <c r="D180" s="12">
        <v>1564</v>
      </c>
      <c r="E180" s="45">
        <v>43735</v>
      </c>
    </row>
    <row r="181" spans="1:5" x14ac:dyDescent="0.3">
      <c r="B181" t="s">
        <v>1146</v>
      </c>
      <c r="C181" s="19">
        <v>5999</v>
      </c>
      <c r="D181" s="12">
        <v>1159</v>
      </c>
      <c r="E181" s="45">
        <v>43588</v>
      </c>
    </row>
    <row r="182" spans="1:5" x14ac:dyDescent="0.3">
      <c r="B182" t="s">
        <v>1147</v>
      </c>
      <c r="C182" s="19">
        <v>4579</v>
      </c>
      <c r="D182" s="12">
        <v>665</v>
      </c>
      <c r="E182" s="45">
        <v>43021</v>
      </c>
    </row>
    <row r="183" spans="1:5" x14ac:dyDescent="0.3">
      <c r="B183" t="s">
        <v>1148</v>
      </c>
      <c r="C183" s="19">
        <v>3834</v>
      </c>
      <c r="D183" s="12">
        <v>808</v>
      </c>
      <c r="E183" s="45">
        <v>43448</v>
      </c>
    </row>
    <row r="184" spans="1:5" x14ac:dyDescent="0.3">
      <c r="B184" t="s">
        <v>1149</v>
      </c>
      <c r="C184" s="19">
        <v>3765</v>
      </c>
      <c r="D184" s="12">
        <v>1092</v>
      </c>
      <c r="E184" s="45">
        <v>43441</v>
      </c>
    </row>
    <row r="185" spans="1:5" x14ac:dyDescent="0.3">
      <c r="B185" t="s">
        <v>1150</v>
      </c>
      <c r="C185" s="19">
        <v>3443</v>
      </c>
      <c r="D185" s="12">
        <v>808</v>
      </c>
      <c r="E185" s="45">
        <v>43567</v>
      </c>
    </row>
    <row r="186" spans="1:5" x14ac:dyDescent="0.3">
      <c r="B186" t="s">
        <v>1151</v>
      </c>
      <c r="C186" s="19">
        <v>2186</v>
      </c>
      <c r="D186" s="12">
        <v>517</v>
      </c>
      <c r="E186" s="45">
        <v>43805</v>
      </c>
    </row>
    <row r="187" spans="1:5" x14ac:dyDescent="0.3">
      <c r="B187" t="s">
        <v>1152</v>
      </c>
      <c r="C187" s="19">
        <v>1159</v>
      </c>
      <c r="D187" s="12">
        <v>641</v>
      </c>
      <c r="E187" s="45">
        <v>43343</v>
      </c>
    </row>
    <row r="188" spans="1:5" x14ac:dyDescent="0.3">
      <c r="B188" t="s">
        <v>1153</v>
      </c>
      <c r="C188" s="19">
        <v>648</v>
      </c>
      <c r="D188" s="12">
        <v>191</v>
      </c>
      <c r="E188" s="45">
        <v>43714</v>
      </c>
    </row>
    <row r="189" spans="1:5" x14ac:dyDescent="0.3">
      <c r="B189" t="s">
        <v>1154</v>
      </c>
      <c r="C189" s="19">
        <v>125</v>
      </c>
      <c r="D189" s="12">
        <v>50</v>
      </c>
      <c r="E189" s="45">
        <v>43413</v>
      </c>
    </row>
    <row r="190" spans="1:5" x14ac:dyDescent="0.3">
      <c r="A190" t="s">
        <v>1155</v>
      </c>
      <c r="B190">
        <f>COUNTA(B154:B189)</f>
        <v>36</v>
      </c>
      <c r="C190" s="19">
        <v>1052516</v>
      </c>
      <c r="D190" s="12">
        <v>208583</v>
      </c>
    </row>
    <row r="191" spans="1:5" x14ac:dyDescent="0.3">
      <c r="A191" t="s">
        <v>1156</v>
      </c>
      <c r="B191" t="s">
        <v>1157</v>
      </c>
      <c r="C191" s="19">
        <v>508888.97</v>
      </c>
      <c r="D191" s="12">
        <v>88763</v>
      </c>
      <c r="E191" s="45">
        <v>43518</v>
      </c>
    </row>
    <row r="192" spans="1:5" x14ac:dyDescent="0.3">
      <c r="B192" t="s">
        <v>1158</v>
      </c>
      <c r="C192" s="19">
        <v>439646</v>
      </c>
      <c r="D192" s="12">
        <v>71723</v>
      </c>
      <c r="E192" s="45">
        <v>43791</v>
      </c>
    </row>
    <row r="193" spans="1:5" x14ac:dyDescent="0.3">
      <c r="A193" t="s">
        <v>1159</v>
      </c>
      <c r="B193">
        <f>COUNTA(B191:B192)</f>
        <v>2</v>
      </c>
      <c r="C193" s="19">
        <v>948534.97</v>
      </c>
      <c r="D193" s="12">
        <v>160486</v>
      </c>
    </row>
    <row r="194" spans="1:5" x14ac:dyDescent="0.3">
      <c r="A194" t="s">
        <v>240</v>
      </c>
      <c r="B194" t="s">
        <v>1160</v>
      </c>
      <c r="C194" s="19">
        <v>61468.77</v>
      </c>
      <c r="D194" s="12">
        <v>11839</v>
      </c>
      <c r="E194" s="45">
        <v>43728</v>
      </c>
    </row>
    <row r="195" spans="1:5" x14ac:dyDescent="0.3">
      <c r="B195" t="s">
        <v>1161</v>
      </c>
      <c r="C195" s="19">
        <v>51268.54</v>
      </c>
      <c r="D195" s="12">
        <v>9003</v>
      </c>
      <c r="E195" s="45">
        <v>43651</v>
      </c>
    </row>
    <row r="196" spans="1:5" x14ac:dyDescent="0.3">
      <c r="B196" t="s">
        <v>1162</v>
      </c>
      <c r="C196" s="19">
        <v>39814.1</v>
      </c>
      <c r="D196" s="12">
        <v>7268</v>
      </c>
      <c r="E196" s="45">
        <v>43504</v>
      </c>
    </row>
    <row r="197" spans="1:5" x14ac:dyDescent="0.3">
      <c r="B197" t="s">
        <v>1163</v>
      </c>
      <c r="C197" s="19">
        <v>34187</v>
      </c>
      <c r="D197" s="12">
        <v>5631</v>
      </c>
      <c r="E197" s="45">
        <v>43798</v>
      </c>
    </row>
    <row r="198" spans="1:5" x14ac:dyDescent="0.3">
      <c r="B198" t="s">
        <v>1164</v>
      </c>
      <c r="C198" s="19">
        <v>32688.41</v>
      </c>
      <c r="D198" s="12">
        <v>6133</v>
      </c>
      <c r="E198" s="45">
        <v>43630</v>
      </c>
    </row>
    <row r="199" spans="1:5" x14ac:dyDescent="0.3">
      <c r="B199" t="s">
        <v>1165</v>
      </c>
      <c r="C199" s="19">
        <v>31798</v>
      </c>
      <c r="D199" s="12">
        <v>5499</v>
      </c>
      <c r="E199" s="45">
        <v>43812</v>
      </c>
    </row>
    <row r="200" spans="1:5" x14ac:dyDescent="0.3">
      <c r="B200" t="s">
        <v>1166</v>
      </c>
      <c r="C200" s="19">
        <v>30383.27</v>
      </c>
      <c r="D200" s="12">
        <v>5487</v>
      </c>
      <c r="E200" s="45">
        <v>43595</v>
      </c>
    </row>
    <row r="201" spans="1:5" x14ac:dyDescent="0.3">
      <c r="B201" t="s">
        <v>1167</v>
      </c>
      <c r="C201" s="19">
        <v>26409</v>
      </c>
      <c r="D201" s="12">
        <v>4889</v>
      </c>
      <c r="E201" s="45">
        <v>43805</v>
      </c>
    </row>
    <row r="202" spans="1:5" x14ac:dyDescent="0.3">
      <c r="B202" t="s">
        <v>1168</v>
      </c>
      <c r="C202" s="19">
        <v>21896.91</v>
      </c>
      <c r="D202" s="12">
        <v>4042</v>
      </c>
      <c r="E202" s="45">
        <v>43714</v>
      </c>
    </row>
    <row r="203" spans="1:5" x14ac:dyDescent="0.3">
      <c r="B203" t="s">
        <v>1169</v>
      </c>
      <c r="C203" s="19">
        <v>17999</v>
      </c>
      <c r="D203" s="12">
        <v>3972</v>
      </c>
      <c r="E203" s="45">
        <v>43672</v>
      </c>
    </row>
    <row r="204" spans="1:5" x14ac:dyDescent="0.3">
      <c r="B204" t="s">
        <v>1170</v>
      </c>
      <c r="C204" s="19">
        <v>16543.560000000001</v>
      </c>
      <c r="D204" s="12">
        <v>2810</v>
      </c>
      <c r="E204" s="45">
        <v>43770</v>
      </c>
    </row>
    <row r="205" spans="1:5" x14ac:dyDescent="0.3">
      <c r="B205" t="s">
        <v>1171</v>
      </c>
      <c r="C205" s="19">
        <v>15866</v>
      </c>
      <c r="D205" s="12">
        <v>2909</v>
      </c>
      <c r="E205" s="45">
        <v>43693</v>
      </c>
    </row>
    <row r="206" spans="1:5" x14ac:dyDescent="0.3">
      <c r="B206" t="s">
        <v>1172</v>
      </c>
      <c r="C206" s="19">
        <v>14621.47</v>
      </c>
      <c r="D206" s="12">
        <v>3028</v>
      </c>
      <c r="E206" s="45">
        <v>43483</v>
      </c>
    </row>
    <row r="207" spans="1:5" x14ac:dyDescent="0.3">
      <c r="B207" t="s">
        <v>1173</v>
      </c>
      <c r="C207" s="19">
        <v>11793.78</v>
      </c>
      <c r="D207" s="12">
        <v>2366</v>
      </c>
      <c r="E207" s="45">
        <v>43735</v>
      </c>
    </row>
    <row r="208" spans="1:5" x14ac:dyDescent="0.3">
      <c r="B208" t="s">
        <v>1174</v>
      </c>
      <c r="C208" s="19">
        <v>11688.04</v>
      </c>
      <c r="D208" s="12">
        <v>2092</v>
      </c>
      <c r="E208" s="45">
        <v>43749</v>
      </c>
    </row>
    <row r="209" spans="1:5" x14ac:dyDescent="0.3">
      <c r="B209" t="s">
        <v>1175</v>
      </c>
      <c r="C209" s="19">
        <v>7387.28</v>
      </c>
      <c r="D209" s="12">
        <v>1397</v>
      </c>
      <c r="E209" s="45">
        <v>43539</v>
      </c>
    </row>
    <row r="210" spans="1:5" x14ac:dyDescent="0.3">
      <c r="B210" t="s">
        <v>1176</v>
      </c>
      <c r="C210" s="19">
        <v>6615.06</v>
      </c>
      <c r="D210" s="12">
        <v>1155</v>
      </c>
      <c r="E210" s="45">
        <v>43644</v>
      </c>
    </row>
    <row r="211" spans="1:5" x14ac:dyDescent="0.3">
      <c r="B211" t="s">
        <v>1177</v>
      </c>
      <c r="C211" s="19">
        <v>6060.99</v>
      </c>
      <c r="D211" s="12">
        <v>1205</v>
      </c>
      <c r="E211" s="45">
        <v>43511</v>
      </c>
    </row>
    <row r="212" spans="1:5" x14ac:dyDescent="0.3">
      <c r="B212" t="s">
        <v>1178</v>
      </c>
      <c r="C212" s="19">
        <v>4231</v>
      </c>
      <c r="D212" s="12">
        <v>860</v>
      </c>
      <c r="E212" s="45">
        <v>43819</v>
      </c>
    </row>
    <row r="213" spans="1:5" x14ac:dyDescent="0.3">
      <c r="B213" t="s">
        <v>1179</v>
      </c>
      <c r="C213" s="19">
        <v>3726.41</v>
      </c>
      <c r="D213" s="12">
        <v>663</v>
      </c>
      <c r="E213" s="45">
        <v>43707</v>
      </c>
    </row>
    <row r="214" spans="1:5" x14ac:dyDescent="0.3">
      <c r="B214" t="s">
        <v>1180</v>
      </c>
      <c r="C214" s="19">
        <v>3707.02</v>
      </c>
      <c r="D214" s="12">
        <v>813</v>
      </c>
      <c r="E214" s="45">
        <v>43742</v>
      </c>
    </row>
    <row r="215" spans="1:5" x14ac:dyDescent="0.3">
      <c r="B215" t="s">
        <v>1181</v>
      </c>
      <c r="C215" s="19">
        <v>2190.73</v>
      </c>
      <c r="D215" s="12">
        <v>432</v>
      </c>
      <c r="E215" s="45">
        <v>43581</v>
      </c>
    </row>
    <row r="216" spans="1:5" x14ac:dyDescent="0.3">
      <c r="B216" t="s">
        <v>1182</v>
      </c>
      <c r="C216" s="19">
        <v>1328.5</v>
      </c>
      <c r="D216" s="12">
        <v>280</v>
      </c>
      <c r="E216" s="45">
        <v>43756</v>
      </c>
    </row>
    <row r="217" spans="1:5" x14ac:dyDescent="0.3">
      <c r="B217" t="s">
        <v>1183</v>
      </c>
      <c r="C217" s="19">
        <v>1192.18</v>
      </c>
      <c r="D217" s="12">
        <v>262</v>
      </c>
      <c r="E217" s="45">
        <v>43448</v>
      </c>
    </row>
    <row r="218" spans="1:5" x14ac:dyDescent="0.3">
      <c r="B218" t="s">
        <v>1184</v>
      </c>
      <c r="C218" s="19">
        <v>596.34</v>
      </c>
      <c r="D218" s="12">
        <v>105</v>
      </c>
      <c r="E218" s="45">
        <v>43812</v>
      </c>
    </row>
    <row r="219" spans="1:5" x14ac:dyDescent="0.3">
      <c r="A219" t="s">
        <v>1185</v>
      </c>
      <c r="B219">
        <f>COUNTA(B194:B218)</f>
        <v>25</v>
      </c>
      <c r="C219" s="19">
        <v>455461.36000000004</v>
      </c>
      <c r="D219" s="12">
        <v>84140</v>
      </c>
    </row>
    <row r="220" spans="1:5" x14ac:dyDescent="0.3">
      <c r="A220" t="s">
        <v>961</v>
      </c>
      <c r="B220" t="s">
        <v>1186</v>
      </c>
      <c r="C220" s="19">
        <v>128706.21</v>
      </c>
      <c r="D220" s="12">
        <v>23460</v>
      </c>
      <c r="E220" s="45">
        <v>43623</v>
      </c>
    </row>
    <row r="221" spans="1:5" x14ac:dyDescent="0.3">
      <c r="B221" t="s">
        <v>1187</v>
      </c>
      <c r="C221" s="19">
        <v>93293.35</v>
      </c>
      <c r="D221" s="12">
        <v>20860</v>
      </c>
      <c r="E221" s="45">
        <v>43567</v>
      </c>
    </row>
    <row r="222" spans="1:5" x14ac:dyDescent="0.3">
      <c r="B222" t="s">
        <v>1188</v>
      </c>
      <c r="C222" s="19">
        <v>77347.199999999997</v>
      </c>
      <c r="D222" s="12">
        <v>12306</v>
      </c>
      <c r="E222" s="45">
        <v>43749</v>
      </c>
    </row>
    <row r="223" spans="1:5" x14ac:dyDescent="0.3">
      <c r="B223" t="s">
        <v>1189</v>
      </c>
      <c r="C223" s="19">
        <v>59080.62</v>
      </c>
      <c r="D223" s="12">
        <v>10360</v>
      </c>
      <c r="E223" s="45">
        <v>43560</v>
      </c>
    </row>
    <row r="224" spans="1:5" x14ac:dyDescent="0.3">
      <c r="B224" t="s">
        <v>1190</v>
      </c>
      <c r="C224" s="19">
        <v>38286.550000000003</v>
      </c>
      <c r="D224" s="12">
        <v>6332</v>
      </c>
      <c r="E224" s="45">
        <v>43455</v>
      </c>
    </row>
    <row r="225" spans="1:5" x14ac:dyDescent="0.3">
      <c r="B225" t="s">
        <v>1191</v>
      </c>
      <c r="C225" s="19">
        <v>500</v>
      </c>
      <c r="D225" s="12">
        <v>70</v>
      </c>
      <c r="E225" s="45">
        <v>43196</v>
      </c>
    </row>
    <row r="226" spans="1:5" x14ac:dyDescent="0.3">
      <c r="A226" t="s">
        <v>1192</v>
      </c>
      <c r="B226">
        <f>COUNTA(B220:B225)</f>
        <v>6</v>
      </c>
      <c r="C226" s="19">
        <v>397213.93000000005</v>
      </c>
      <c r="D226" s="12">
        <v>73388</v>
      </c>
    </row>
    <row r="227" spans="1:5" x14ac:dyDescent="0.3">
      <c r="A227" t="s">
        <v>145</v>
      </c>
      <c r="B227" t="s">
        <v>1193</v>
      </c>
      <c r="C227" s="19">
        <v>128541.17</v>
      </c>
      <c r="D227" s="12">
        <v>21972</v>
      </c>
      <c r="E227" s="45">
        <v>43525</v>
      </c>
    </row>
    <row r="228" spans="1:5" x14ac:dyDescent="0.3">
      <c r="B228" t="s">
        <v>1194</v>
      </c>
      <c r="C228" s="19">
        <v>61919.21</v>
      </c>
      <c r="D228" s="12">
        <v>13881</v>
      </c>
      <c r="E228" s="45">
        <v>43791</v>
      </c>
    </row>
    <row r="229" spans="1:5" x14ac:dyDescent="0.3">
      <c r="B229" t="s">
        <v>1195</v>
      </c>
      <c r="C229" s="19">
        <v>45368.44</v>
      </c>
      <c r="D229" s="12">
        <v>8924</v>
      </c>
      <c r="E229" s="45">
        <v>43763</v>
      </c>
    </row>
    <row r="230" spans="1:5" x14ac:dyDescent="0.3">
      <c r="B230" t="s">
        <v>1196</v>
      </c>
      <c r="C230" s="19">
        <v>31910.83</v>
      </c>
      <c r="D230" s="12">
        <v>6009</v>
      </c>
      <c r="E230" s="45">
        <v>43672</v>
      </c>
    </row>
    <row r="231" spans="1:5" x14ac:dyDescent="0.3">
      <c r="B231" t="s">
        <v>1197</v>
      </c>
      <c r="C231" s="19">
        <v>20853.36</v>
      </c>
      <c r="D231" s="12">
        <v>3875</v>
      </c>
      <c r="E231" s="45">
        <v>43735</v>
      </c>
    </row>
    <row r="232" spans="1:5" x14ac:dyDescent="0.3">
      <c r="B232" t="s">
        <v>1198</v>
      </c>
      <c r="C232" s="19">
        <v>13808</v>
      </c>
      <c r="D232" s="12">
        <v>2374</v>
      </c>
      <c r="E232" s="45">
        <v>43476</v>
      </c>
    </row>
    <row r="233" spans="1:5" x14ac:dyDescent="0.3">
      <c r="B233" t="s">
        <v>1199</v>
      </c>
      <c r="C233" s="19">
        <v>10355</v>
      </c>
      <c r="D233" s="12">
        <v>2007</v>
      </c>
      <c r="E233" s="45">
        <v>43658</v>
      </c>
    </row>
    <row r="234" spans="1:5" x14ac:dyDescent="0.3">
      <c r="B234" t="s">
        <v>1200</v>
      </c>
      <c r="C234" s="19">
        <v>9992.2199999999993</v>
      </c>
      <c r="D234" s="12">
        <v>2555</v>
      </c>
      <c r="E234" s="45">
        <v>43574</v>
      </c>
    </row>
    <row r="235" spans="1:5" x14ac:dyDescent="0.3">
      <c r="B235" t="s">
        <v>1201</v>
      </c>
      <c r="C235" s="19">
        <v>8314.67</v>
      </c>
      <c r="D235" s="12">
        <v>1837</v>
      </c>
      <c r="E235" s="45">
        <v>43525</v>
      </c>
    </row>
    <row r="236" spans="1:5" x14ac:dyDescent="0.3">
      <c r="B236" t="s">
        <v>1202</v>
      </c>
      <c r="C236" s="19">
        <v>7197.34</v>
      </c>
      <c r="D236" s="12">
        <v>1296</v>
      </c>
      <c r="E236" s="45">
        <v>43679</v>
      </c>
    </row>
    <row r="237" spans="1:5" x14ac:dyDescent="0.3">
      <c r="B237" t="s">
        <v>1203</v>
      </c>
      <c r="C237" s="19">
        <v>6495.79</v>
      </c>
      <c r="D237" s="12">
        <v>1482</v>
      </c>
      <c r="E237" s="45">
        <v>43609</v>
      </c>
    </row>
    <row r="238" spans="1:5" x14ac:dyDescent="0.3">
      <c r="B238" t="s">
        <v>1204</v>
      </c>
      <c r="C238" s="19">
        <v>1318.96</v>
      </c>
      <c r="D238" s="12">
        <v>429</v>
      </c>
      <c r="E238" s="45">
        <v>43588</v>
      </c>
    </row>
    <row r="239" spans="1:5" x14ac:dyDescent="0.3">
      <c r="B239" t="s">
        <v>1205</v>
      </c>
      <c r="C239" s="19">
        <v>1218</v>
      </c>
      <c r="D239" s="12">
        <v>387</v>
      </c>
      <c r="E239" s="45">
        <v>43420</v>
      </c>
    </row>
    <row r="240" spans="1:5" x14ac:dyDescent="0.3">
      <c r="B240" t="s">
        <v>1206</v>
      </c>
      <c r="C240" s="19">
        <v>329</v>
      </c>
      <c r="D240" s="12">
        <v>71</v>
      </c>
      <c r="E240" s="45">
        <v>43392</v>
      </c>
    </row>
    <row r="241" spans="1:5" x14ac:dyDescent="0.3">
      <c r="B241" t="s">
        <v>1207</v>
      </c>
      <c r="C241" s="19">
        <v>206</v>
      </c>
      <c r="D241" s="12">
        <v>38</v>
      </c>
      <c r="E241" s="45">
        <v>43322</v>
      </c>
    </row>
    <row r="242" spans="1:5" x14ac:dyDescent="0.3">
      <c r="B242" t="s">
        <v>1208</v>
      </c>
      <c r="C242" s="19">
        <v>200</v>
      </c>
      <c r="D242" s="12">
        <v>50</v>
      </c>
      <c r="E242" s="45">
        <v>43350</v>
      </c>
    </row>
    <row r="243" spans="1:5" x14ac:dyDescent="0.3">
      <c r="B243" t="s">
        <v>1209</v>
      </c>
      <c r="C243" s="19">
        <v>120</v>
      </c>
      <c r="D243" s="12">
        <v>20</v>
      </c>
      <c r="E243" s="45">
        <v>43357</v>
      </c>
    </row>
    <row r="244" spans="1:5" x14ac:dyDescent="0.3">
      <c r="A244" t="s">
        <v>1210</v>
      </c>
      <c r="B244">
        <f>COUNTA(B227:B243)</f>
        <v>17</v>
      </c>
      <c r="C244" s="19">
        <v>348147.98999999993</v>
      </c>
      <c r="D244" s="12">
        <v>67207</v>
      </c>
    </row>
    <row r="245" spans="1:5" x14ac:dyDescent="0.3">
      <c r="A245" t="s">
        <v>72</v>
      </c>
      <c r="B245" t="s">
        <v>1211</v>
      </c>
      <c r="C245" s="19">
        <v>310830</v>
      </c>
      <c r="D245" s="12">
        <v>55189</v>
      </c>
      <c r="E245" s="45">
        <v>43462</v>
      </c>
    </row>
    <row r="246" spans="1:5" x14ac:dyDescent="0.3">
      <c r="B246" t="s">
        <v>1212</v>
      </c>
      <c r="C246" s="19">
        <v>672</v>
      </c>
      <c r="D246" s="12">
        <v>296</v>
      </c>
      <c r="E246" s="45">
        <v>43399</v>
      </c>
    </row>
    <row r="247" spans="1:5" x14ac:dyDescent="0.3">
      <c r="A247" t="s">
        <v>1213</v>
      </c>
      <c r="B247">
        <f>COUNTA(B245:B246)</f>
        <v>2</v>
      </c>
      <c r="C247" s="19">
        <v>311502</v>
      </c>
      <c r="D247" s="12">
        <v>55485</v>
      </c>
    </row>
    <row r="248" spans="1:5" x14ac:dyDescent="0.3">
      <c r="A248" t="s">
        <v>166</v>
      </c>
      <c r="B248" t="s">
        <v>1214</v>
      </c>
      <c r="C248" s="19">
        <v>104745</v>
      </c>
      <c r="D248" s="12">
        <v>19348</v>
      </c>
      <c r="E248" s="45">
        <v>43595</v>
      </c>
    </row>
    <row r="249" spans="1:5" x14ac:dyDescent="0.3">
      <c r="B249" t="s">
        <v>1215</v>
      </c>
      <c r="C249" s="19">
        <v>55287.61</v>
      </c>
      <c r="D249" s="12">
        <v>13062</v>
      </c>
      <c r="E249" s="45">
        <v>43819</v>
      </c>
    </row>
    <row r="250" spans="1:5" x14ac:dyDescent="0.3">
      <c r="B250" t="s">
        <v>1216</v>
      </c>
      <c r="C250" s="19">
        <v>44302.37</v>
      </c>
      <c r="D250" s="12">
        <v>8520</v>
      </c>
      <c r="E250" s="45">
        <v>43153</v>
      </c>
    </row>
    <row r="251" spans="1:5" x14ac:dyDescent="0.3">
      <c r="B251" t="s">
        <v>1217</v>
      </c>
      <c r="C251" s="19">
        <v>25551.63</v>
      </c>
      <c r="D251" s="12">
        <v>6790</v>
      </c>
      <c r="E251" s="45">
        <v>43602</v>
      </c>
    </row>
    <row r="252" spans="1:5" x14ac:dyDescent="0.3">
      <c r="B252" t="s">
        <v>1218</v>
      </c>
      <c r="C252" s="19">
        <v>22427.599999999999</v>
      </c>
      <c r="D252" s="12">
        <v>5003</v>
      </c>
      <c r="E252" s="45">
        <v>43777</v>
      </c>
    </row>
    <row r="253" spans="1:5" x14ac:dyDescent="0.3">
      <c r="B253" t="s">
        <v>1219</v>
      </c>
      <c r="C253" s="19">
        <v>12350.39</v>
      </c>
      <c r="D253" s="12">
        <v>1990</v>
      </c>
      <c r="E253" s="45">
        <v>43798</v>
      </c>
    </row>
    <row r="254" spans="1:5" x14ac:dyDescent="0.3">
      <c r="B254" t="s">
        <v>1220</v>
      </c>
      <c r="C254" s="19">
        <v>8011.62</v>
      </c>
      <c r="D254" s="12">
        <v>1700</v>
      </c>
      <c r="E254" s="45">
        <v>43700</v>
      </c>
    </row>
    <row r="255" spans="1:5" x14ac:dyDescent="0.3">
      <c r="B255" t="s">
        <v>1221</v>
      </c>
      <c r="C255" s="19">
        <v>7008.4</v>
      </c>
      <c r="D255" s="12">
        <v>1562</v>
      </c>
      <c r="E255" s="45">
        <v>43455</v>
      </c>
    </row>
    <row r="256" spans="1:5" x14ac:dyDescent="0.3">
      <c r="B256" t="s">
        <v>1222</v>
      </c>
      <c r="C256" s="19">
        <v>5298.27</v>
      </c>
      <c r="D256" s="12">
        <v>1189</v>
      </c>
      <c r="E256" s="45">
        <v>43735</v>
      </c>
    </row>
    <row r="257" spans="1:5" x14ac:dyDescent="0.3">
      <c r="A257" t="s">
        <v>1223</v>
      </c>
      <c r="B257">
        <f>COUNTA(B248:B256)</f>
        <v>9</v>
      </c>
      <c r="C257" s="19">
        <v>284982.89</v>
      </c>
      <c r="D257" s="12">
        <v>59164</v>
      </c>
    </row>
    <row r="258" spans="1:5" x14ac:dyDescent="0.3">
      <c r="A258" t="s">
        <v>352</v>
      </c>
      <c r="B258" t="s">
        <v>1224</v>
      </c>
      <c r="C258" s="19">
        <v>39743.279999999999</v>
      </c>
      <c r="D258" s="12">
        <v>8937</v>
      </c>
      <c r="E258" s="45">
        <v>43812</v>
      </c>
    </row>
    <row r="259" spans="1:5" x14ac:dyDescent="0.3">
      <c r="B259" t="s">
        <v>1225</v>
      </c>
      <c r="C259" s="19">
        <v>26746.46</v>
      </c>
      <c r="D259" s="12">
        <v>5488</v>
      </c>
      <c r="E259" s="45">
        <v>43476</v>
      </c>
    </row>
    <row r="260" spans="1:5" x14ac:dyDescent="0.3">
      <c r="B260" t="s">
        <v>1226</v>
      </c>
      <c r="C260" s="19">
        <v>25501.73</v>
      </c>
      <c r="D260" s="12">
        <v>5054</v>
      </c>
      <c r="E260" s="45">
        <v>43567</v>
      </c>
    </row>
    <row r="261" spans="1:5" x14ac:dyDescent="0.3">
      <c r="B261" t="s">
        <v>1227</v>
      </c>
      <c r="C261" s="19">
        <v>24219.68</v>
      </c>
      <c r="D261" s="12">
        <v>4339</v>
      </c>
      <c r="E261" s="45">
        <v>43525</v>
      </c>
    </row>
    <row r="262" spans="1:5" x14ac:dyDescent="0.3">
      <c r="B262" t="s">
        <v>1228</v>
      </c>
      <c r="C262" s="19">
        <v>21892.5</v>
      </c>
      <c r="D262" s="12">
        <v>3445</v>
      </c>
      <c r="E262" s="45">
        <v>43788</v>
      </c>
    </row>
    <row r="263" spans="1:5" x14ac:dyDescent="0.3">
      <c r="B263" t="s">
        <v>1229</v>
      </c>
      <c r="C263" s="19">
        <v>19153.990000000002</v>
      </c>
      <c r="D263" s="12">
        <v>3578</v>
      </c>
      <c r="E263" s="45">
        <v>43595</v>
      </c>
    </row>
    <row r="264" spans="1:5" x14ac:dyDescent="0.3">
      <c r="B264" t="s">
        <v>1230</v>
      </c>
      <c r="C264" s="19">
        <v>18132.03</v>
      </c>
      <c r="D264" s="12">
        <v>3215</v>
      </c>
      <c r="E264" s="45">
        <v>43539</v>
      </c>
    </row>
    <row r="265" spans="1:5" x14ac:dyDescent="0.3">
      <c r="B265" t="s">
        <v>1231</v>
      </c>
      <c r="C265" s="19">
        <v>10884.23</v>
      </c>
      <c r="D265" s="12">
        <v>1976</v>
      </c>
      <c r="E265" s="45">
        <v>43553</v>
      </c>
    </row>
    <row r="266" spans="1:5" x14ac:dyDescent="0.3">
      <c r="B266" t="s">
        <v>1232</v>
      </c>
      <c r="C266" s="19">
        <v>9959.5</v>
      </c>
      <c r="D266" s="12">
        <v>1762</v>
      </c>
      <c r="E266" s="45">
        <v>43532</v>
      </c>
    </row>
    <row r="267" spans="1:5" x14ac:dyDescent="0.3">
      <c r="B267" t="s">
        <v>1233</v>
      </c>
      <c r="C267" s="19">
        <v>8822.9500000000007</v>
      </c>
      <c r="D267" s="12">
        <v>1544</v>
      </c>
      <c r="E267" s="45">
        <v>43721</v>
      </c>
    </row>
    <row r="268" spans="1:5" x14ac:dyDescent="0.3">
      <c r="B268" t="s">
        <v>1234</v>
      </c>
      <c r="C268" s="19">
        <v>7954.77</v>
      </c>
      <c r="D268" s="12">
        <v>1482</v>
      </c>
      <c r="E268" s="45">
        <v>43602</v>
      </c>
    </row>
    <row r="269" spans="1:5" x14ac:dyDescent="0.3">
      <c r="B269" t="s">
        <v>1235</v>
      </c>
      <c r="C269" s="19">
        <v>5961.44</v>
      </c>
      <c r="D269" s="12">
        <v>1089</v>
      </c>
      <c r="E269" s="45">
        <v>43623</v>
      </c>
    </row>
    <row r="270" spans="1:5" x14ac:dyDescent="0.3">
      <c r="B270" t="s">
        <v>1236</v>
      </c>
      <c r="C270" s="19">
        <v>5042.53</v>
      </c>
      <c r="D270" s="12">
        <v>1139</v>
      </c>
      <c r="E270" s="45">
        <v>43581</v>
      </c>
    </row>
    <row r="271" spans="1:5" x14ac:dyDescent="0.3">
      <c r="B271" t="s">
        <v>1237</v>
      </c>
      <c r="C271" s="19">
        <v>4033.47</v>
      </c>
      <c r="D271" s="12">
        <v>757</v>
      </c>
      <c r="E271" s="45">
        <v>43546</v>
      </c>
    </row>
    <row r="272" spans="1:5" x14ac:dyDescent="0.3">
      <c r="B272" t="s">
        <v>1238</v>
      </c>
      <c r="C272" s="19">
        <v>3807.51</v>
      </c>
      <c r="D272" s="12">
        <v>811</v>
      </c>
      <c r="E272" s="45">
        <v>43637</v>
      </c>
    </row>
    <row r="273" spans="1:5" x14ac:dyDescent="0.3">
      <c r="B273" t="s">
        <v>1239</v>
      </c>
      <c r="C273" s="19">
        <v>3539.92</v>
      </c>
      <c r="D273" s="12">
        <v>696</v>
      </c>
      <c r="E273" s="45">
        <v>43574</v>
      </c>
    </row>
    <row r="274" spans="1:5" x14ac:dyDescent="0.3">
      <c r="B274" t="s">
        <v>1240</v>
      </c>
      <c r="C274" s="19">
        <v>3427.78</v>
      </c>
      <c r="D274" s="12">
        <v>655</v>
      </c>
      <c r="E274" s="45">
        <v>43707</v>
      </c>
    </row>
    <row r="275" spans="1:5" x14ac:dyDescent="0.3">
      <c r="B275" t="s">
        <v>1241</v>
      </c>
      <c r="C275" s="19">
        <v>2384.8200000000002</v>
      </c>
      <c r="D275" s="12">
        <v>462</v>
      </c>
      <c r="E275" s="45">
        <v>43504</v>
      </c>
    </row>
    <row r="276" spans="1:5" x14ac:dyDescent="0.3">
      <c r="B276" t="s">
        <v>1242</v>
      </c>
      <c r="C276" s="19">
        <v>1564.38</v>
      </c>
      <c r="D276" s="12">
        <v>452</v>
      </c>
      <c r="E276" s="45">
        <v>43427</v>
      </c>
    </row>
    <row r="277" spans="1:5" x14ac:dyDescent="0.3">
      <c r="B277" t="s">
        <v>1243</v>
      </c>
      <c r="C277" s="19">
        <v>1111.01</v>
      </c>
      <c r="D277" s="12">
        <v>229</v>
      </c>
      <c r="E277" s="45">
        <v>43539</v>
      </c>
    </row>
    <row r="278" spans="1:5" x14ac:dyDescent="0.3">
      <c r="B278" t="s">
        <v>1244</v>
      </c>
      <c r="C278" s="19">
        <v>1076.3</v>
      </c>
      <c r="D278" s="12">
        <v>183</v>
      </c>
      <c r="E278" s="45">
        <v>43448</v>
      </c>
    </row>
    <row r="279" spans="1:5" x14ac:dyDescent="0.3">
      <c r="B279" t="s">
        <v>1245</v>
      </c>
      <c r="C279" s="19">
        <v>24</v>
      </c>
      <c r="D279" s="12">
        <v>8</v>
      </c>
      <c r="E279" s="45">
        <v>43364</v>
      </c>
    </row>
    <row r="280" spans="1:5" x14ac:dyDescent="0.3">
      <c r="A280" t="s">
        <v>1246</v>
      </c>
      <c r="B280">
        <f>COUNTA(B258:B279)</f>
        <v>22</v>
      </c>
      <c r="C280" s="19">
        <v>244984.28000000006</v>
      </c>
      <c r="D280" s="12">
        <v>47301</v>
      </c>
    </row>
    <row r="281" spans="1:5" x14ac:dyDescent="0.3">
      <c r="A281" t="s">
        <v>132</v>
      </c>
      <c r="B281" t="s">
        <v>1247</v>
      </c>
      <c r="C281" s="19">
        <v>139509.91</v>
      </c>
      <c r="D281" s="12">
        <v>26328</v>
      </c>
      <c r="E281" s="45">
        <v>43574</v>
      </c>
    </row>
    <row r="282" spans="1:5" x14ac:dyDescent="0.3">
      <c r="B282" t="s">
        <v>1248</v>
      </c>
      <c r="C282" s="19">
        <v>22776.25</v>
      </c>
      <c r="D282" s="12">
        <v>4273</v>
      </c>
      <c r="E282" s="45">
        <v>43560</v>
      </c>
    </row>
    <row r="283" spans="1:5" x14ac:dyDescent="0.3">
      <c r="B283" t="s">
        <v>1249</v>
      </c>
      <c r="C283" s="19">
        <v>14230.38</v>
      </c>
      <c r="D283" s="12">
        <v>2914</v>
      </c>
      <c r="E283" s="45">
        <v>43560</v>
      </c>
    </row>
    <row r="284" spans="1:5" x14ac:dyDescent="0.3">
      <c r="B284" t="s">
        <v>1250</v>
      </c>
      <c r="C284" s="19">
        <v>9888.36</v>
      </c>
      <c r="D284" s="12">
        <v>1835</v>
      </c>
      <c r="E284" s="45">
        <v>43560</v>
      </c>
    </row>
    <row r="285" spans="1:5" x14ac:dyDescent="0.3">
      <c r="B285" t="s">
        <v>1251</v>
      </c>
      <c r="C285" s="19">
        <v>7907</v>
      </c>
      <c r="D285" s="12">
        <v>1668</v>
      </c>
      <c r="E285" s="45">
        <v>43560</v>
      </c>
    </row>
    <row r="286" spans="1:5" x14ac:dyDescent="0.3">
      <c r="B286" t="s">
        <v>1252</v>
      </c>
      <c r="C286" s="19">
        <v>7263.2</v>
      </c>
      <c r="D286" s="12">
        <v>1441</v>
      </c>
      <c r="E286" s="45">
        <v>43560</v>
      </c>
    </row>
    <row r="287" spans="1:5" x14ac:dyDescent="0.3">
      <c r="B287" t="s">
        <v>1253</v>
      </c>
      <c r="C287" s="19">
        <v>3733.6</v>
      </c>
      <c r="D287" s="12">
        <v>718</v>
      </c>
      <c r="E287" s="45">
        <v>43560</v>
      </c>
    </row>
    <row r="288" spans="1:5" x14ac:dyDescent="0.3">
      <c r="B288" t="s">
        <v>1254</v>
      </c>
      <c r="C288" s="19">
        <v>3681.7</v>
      </c>
      <c r="D288" s="12">
        <v>704</v>
      </c>
      <c r="E288" s="45">
        <v>43560</v>
      </c>
    </row>
    <row r="289" spans="2:5" x14ac:dyDescent="0.3">
      <c r="B289" t="s">
        <v>1255</v>
      </c>
      <c r="C289" s="19">
        <v>3532.2</v>
      </c>
      <c r="D289" s="12">
        <v>650</v>
      </c>
      <c r="E289" s="45">
        <v>43560</v>
      </c>
    </row>
    <row r="290" spans="2:5" x14ac:dyDescent="0.3">
      <c r="B290" t="s">
        <v>1256</v>
      </c>
      <c r="C290" s="19">
        <v>3026.1</v>
      </c>
      <c r="D290" s="12">
        <v>671</v>
      </c>
      <c r="E290" s="45">
        <v>43560</v>
      </c>
    </row>
    <row r="291" spans="2:5" x14ac:dyDescent="0.3">
      <c r="B291" t="s">
        <v>1257</v>
      </c>
      <c r="C291" s="19">
        <v>2991.5</v>
      </c>
      <c r="D291" s="12">
        <v>575</v>
      </c>
      <c r="E291" s="45">
        <v>43560</v>
      </c>
    </row>
    <row r="292" spans="2:5" x14ac:dyDescent="0.3">
      <c r="B292" t="s">
        <v>1258</v>
      </c>
      <c r="C292" s="19">
        <v>2039</v>
      </c>
      <c r="D292" s="12">
        <v>451</v>
      </c>
      <c r="E292" s="45">
        <v>43560</v>
      </c>
    </row>
    <row r="293" spans="2:5" x14ac:dyDescent="0.3">
      <c r="B293" t="s">
        <v>1259</v>
      </c>
      <c r="C293" s="19">
        <v>1825</v>
      </c>
      <c r="D293" s="12">
        <v>350</v>
      </c>
      <c r="E293" s="45">
        <v>43560</v>
      </c>
    </row>
    <row r="294" spans="2:5" x14ac:dyDescent="0.3">
      <c r="B294" t="s">
        <v>1260</v>
      </c>
      <c r="C294" s="19">
        <v>1428.7</v>
      </c>
      <c r="D294" s="12">
        <v>264</v>
      </c>
      <c r="E294" s="45">
        <v>43560</v>
      </c>
    </row>
    <row r="295" spans="2:5" x14ac:dyDescent="0.3">
      <c r="B295" t="s">
        <v>1261</v>
      </c>
      <c r="C295" s="19">
        <v>1200</v>
      </c>
      <c r="D295" s="12">
        <v>255</v>
      </c>
      <c r="E295" s="45">
        <v>43560</v>
      </c>
    </row>
    <row r="296" spans="2:5" x14ac:dyDescent="0.3">
      <c r="B296" t="s">
        <v>1262</v>
      </c>
      <c r="C296" s="19">
        <v>1140.7</v>
      </c>
      <c r="D296" s="12">
        <v>214</v>
      </c>
      <c r="E296" s="45">
        <v>43560</v>
      </c>
    </row>
    <row r="297" spans="2:5" x14ac:dyDescent="0.3">
      <c r="B297" t="s">
        <v>1263</v>
      </c>
      <c r="C297" s="19">
        <v>1119.5</v>
      </c>
      <c r="D297" s="12">
        <v>213</v>
      </c>
      <c r="E297" s="45">
        <v>43560</v>
      </c>
    </row>
    <row r="298" spans="2:5" x14ac:dyDescent="0.3">
      <c r="B298" t="s">
        <v>1264</v>
      </c>
      <c r="C298" s="19">
        <v>1022</v>
      </c>
      <c r="D298" s="12">
        <v>210</v>
      </c>
      <c r="E298" s="45">
        <v>43560</v>
      </c>
    </row>
    <row r="299" spans="2:5" x14ac:dyDescent="0.3">
      <c r="B299" t="s">
        <v>1265</v>
      </c>
      <c r="C299" s="19">
        <v>817</v>
      </c>
      <c r="D299" s="12">
        <v>157</v>
      </c>
      <c r="E299" s="45">
        <v>43560</v>
      </c>
    </row>
    <row r="300" spans="2:5" x14ac:dyDescent="0.3">
      <c r="B300" t="s">
        <v>1266</v>
      </c>
      <c r="C300" s="19">
        <v>800.2</v>
      </c>
      <c r="D300" s="12">
        <v>238</v>
      </c>
      <c r="E300" s="45">
        <v>43519</v>
      </c>
    </row>
    <row r="301" spans="2:5" x14ac:dyDescent="0.3">
      <c r="B301" t="s">
        <v>1267</v>
      </c>
      <c r="C301" s="19">
        <v>674.5</v>
      </c>
      <c r="D301" s="12">
        <v>271</v>
      </c>
      <c r="E301" s="45">
        <v>43189</v>
      </c>
    </row>
    <row r="302" spans="2:5" x14ac:dyDescent="0.3">
      <c r="B302" t="s">
        <v>1268</v>
      </c>
      <c r="C302" s="19">
        <v>388</v>
      </c>
      <c r="D302" s="12">
        <v>84</v>
      </c>
      <c r="E302" s="45">
        <v>43560</v>
      </c>
    </row>
    <row r="303" spans="2:5" x14ac:dyDescent="0.3">
      <c r="B303" t="s">
        <v>1269</v>
      </c>
      <c r="C303" s="19">
        <v>386.5</v>
      </c>
      <c r="D303" s="12">
        <v>109</v>
      </c>
      <c r="E303" s="45">
        <v>43560</v>
      </c>
    </row>
    <row r="304" spans="2:5" x14ac:dyDescent="0.3">
      <c r="B304" t="s">
        <v>1270</v>
      </c>
      <c r="C304" s="19">
        <v>286.5</v>
      </c>
      <c r="D304" s="12">
        <v>92</v>
      </c>
      <c r="E304" s="45">
        <v>43196</v>
      </c>
    </row>
    <row r="305" spans="1:5" x14ac:dyDescent="0.3">
      <c r="B305" t="s">
        <v>1271</v>
      </c>
      <c r="C305" s="19">
        <v>175</v>
      </c>
      <c r="D305" s="12">
        <v>35</v>
      </c>
      <c r="E305" s="45">
        <v>43560</v>
      </c>
    </row>
    <row r="306" spans="1:5" x14ac:dyDescent="0.3">
      <c r="B306" t="s">
        <v>1272</v>
      </c>
      <c r="C306" s="19">
        <v>151</v>
      </c>
      <c r="D306" s="12">
        <v>35</v>
      </c>
      <c r="E306" s="45">
        <v>43560</v>
      </c>
    </row>
    <row r="307" spans="1:5" x14ac:dyDescent="0.3">
      <c r="A307" t="s">
        <v>1273</v>
      </c>
      <c r="B307">
        <f>COUNTA(B281:B306)</f>
        <v>26</v>
      </c>
      <c r="C307" s="19">
        <v>231993.80000000008</v>
      </c>
      <c r="D307" s="12">
        <v>44755</v>
      </c>
    </row>
    <row r="308" spans="1:5" x14ac:dyDescent="0.3">
      <c r="A308" t="s">
        <v>962</v>
      </c>
      <c r="B308" t="s">
        <v>1274</v>
      </c>
      <c r="C308" s="19">
        <v>80102.95</v>
      </c>
      <c r="D308" s="12">
        <v>14013</v>
      </c>
      <c r="E308" s="45">
        <v>43469</v>
      </c>
    </row>
    <row r="309" spans="1:5" x14ac:dyDescent="0.3">
      <c r="B309" t="s">
        <v>1275</v>
      </c>
      <c r="C309" s="19">
        <v>17189</v>
      </c>
      <c r="D309" s="12">
        <v>3666</v>
      </c>
      <c r="E309" s="45">
        <v>43791</v>
      </c>
    </row>
    <row r="310" spans="1:5" x14ac:dyDescent="0.3">
      <c r="B310" t="s">
        <v>1276</v>
      </c>
      <c r="C310" s="19">
        <v>10369</v>
      </c>
      <c r="D310" s="12">
        <v>2026</v>
      </c>
      <c r="E310" s="45">
        <v>43700</v>
      </c>
    </row>
    <row r="311" spans="1:5" x14ac:dyDescent="0.3">
      <c r="B311" t="s">
        <v>1277</v>
      </c>
      <c r="C311" s="19">
        <v>9513.7800000000007</v>
      </c>
      <c r="D311" s="12">
        <v>1911</v>
      </c>
      <c r="E311" s="45">
        <v>43497</v>
      </c>
    </row>
    <row r="312" spans="1:5" x14ac:dyDescent="0.3">
      <c r="B312" t="s">
        <v>1278</v>
      </c>
      <c r="C312" s="19">
        <v>8705</v>
      </c>
      <c r="D312" s="12">
        <v>1769</v>
      </c>
      <c r="E312" s="45">
        <v>43518</v>
      </c>
    </row>
    <row r="313" spans="1:5" x14ac:dyDescent="0.3">
      <c r="B313" t="s">
        <v>1279</v>
      </c>
      <c r="C313" s="19">
        <v>7285.7</v>
      </c>
      <c r="D313" s="12">
        <v>1952</v>
      </c>
      <c r="E313" s="45">
        <v>43483</v>
      </c>
    </row>
    <row r="314" spans="1:5" x14ac:dyDescent="0.3">
      <c r="B314" t="s">
        <v>1280</v>
      </c>
      <c r="C314" s="19">
        <v>7106</v>
      </c>
      <c r="D314" s="12">
        <v>1786</v>
      </c>
      <c r="E314" s="45">
        <v>43602</v>
      </c>
    </row>
    <row r="315" spans="1:5" x14ac:dyDescent="0.3">
      <c r="B315" t="s">
        <v>1281</v>
      </c>
      <c r="C315" s="19">
        <v>5823</v>
      </c>
      <c r="D315" s="12">
        <v>1489</v>
      </c>
      <c r="E315" s="45">
        <v>43567</v>
      </c>
    </row>
    <row r="316" spans="1:5" x14ac:dyDescent="0.3">
      <c r="B316" t="s">
        <v>1282</v>
      </c>
      <c r="C316" s="19">
        <v>5113</v>
      </c>
      <c r="D316" s="12">
        <v>1075</v>
      </c>
      <c r="E316" s="45">
        <v>43525</v>
      </c>
    </row>
    <row r="317" spans="1:5" x14ac:dyDescent="0.3">
      <c r="B317" t="s">
        <v>1283</v>
      </c>
      <c r="C317" s="19">
        <v>5018</v>
      </c>
      <c r="D317" s="12">
        <v>1427</v>
      </c>
      <c r="E317" s="45">
        <v>43525</v>
      </c>
    </row>
    <row r="318" spans="1:5" x14ac:dyDescent="0.3">
      <c r="B318" t="s">
        <v>1284</v>
      </c>
      <c r="C318" s="19">
        <v>4667.8</v>
      </c>
      <c r="D318" s="12">
        <v>1040</v>
      </c>
      <c r="E318" s="45">
        <v>43756</v>
      </c>
    </row>
    <row r="319" spans="1:5" x14ac:dyDescent="0.3">
      <c r="B319" t="s">
        <v>1285</v>
      </c>
      <c r="C319" s="19">
        <v>4592</v>
      </c>
      <c r="D319" s="12">
        <v>1166</v>
      </c>
      <c r="E319" s="45">
        <v>43511</v>
      </c>
    </row>
    <row r="320" spans="1:5" x14ac:dyDescent="0.3">
      <c r="B320" t="s">
        <v>1286</v>
      </c>
      <c r="C320" s="19">
        <v>4453</v>
      </c>
      <c r="D320" s="12">
        <v>1025</v>
      </c>
      <c r="E320" s="45">
        <v>43826</v>
      </c>
    </row>
    <row r="321" spans="1:5" x14ac:dyDescent="0.3">
      <c r="B321" t="s">
        <v>1287</v>
      </c>
      <c r="C321" s="19">
        <v>2247</v>
      </c>
      <c r="D321" s="12">
        <v>452</v>
      </c>
      <c r="E321" s="45">
        <v>43679</v>
      </c>
    </row>
    <row r="322" spans="1:5" x14ac:dyDescent="0.3">
      <c r="B322" t="s">
        <v>1288</v>
      </c>
      <c r="C322" s="19">
        <v>2187</v>
      </c>
      <c r="D322" s="12">
        <v>557</v>
      </c>
      <c r="E322" s="45">
        <v>43812</v>
      </c>
    </row>
    <row r="323" spans="1:5" x14ac:dyDescent="0.3">
      <c r="B323" t="s">
        <v>1289</v>
      </c>
      <c r="C323" s="19">
        <v>2018.5</v>
      </c>
      <c r="D323" s="12">
        <v>523</v>
      </c>
      <c r="E323" s="45">
        <v>43728</v>
      </c>
    </row>
    <row r="324" spans="1:5" x14ac:dyDescent="0.3">
      <c r="B324" t="s">
        <v>1290</v>
      </c>
      <c r="C324" s="19">
        <v>928</v>
      </c>
      <c r="D324" s="12">
        <v>208</v>
      </c>
      <c r="E324" s="45">
        <v>43455</v>
      </c>
    </row>
    <row r="325" spans="1:5" x14ac:dyDescent="0.3">
      <c r="B325" t="s">
        <v>1291</v>
      </c>
      <c r="C325" s="19">
        <v>922</v>
      </c>
      <c r="D325" s="12">
        <v>206</v>
      </c>
      <c r="E325" s="45">
        <v>43420</v>
      </c>
    </row>
    <row r="326" spans="1:5" x14ac:dyDescent="0.3">
      <c r="B326" t="s">
        <v>1292</v>
      </c>
      <c r="C326" s="19">
        <v>796</v>
      </c>
      <c r="D326" s="12">
        <v>209</v>
      </c>
      <c r="E326" s="45">
        <v>43441</v>
      </c>
    </row>
    <row r="327" spans="1:5" x14ac:dyDescent="0.3">
      <c r="B327" t="s">
        <v>1293</v>
      </c>
      <c r="C327" s="19">
        <v>700</v>
      </c>
      <c r="D327" s="12">
        <v>500</v>
      </c>
      <c r="E327" s="45">
        <v>42734</v>
      </c>
    </row>
    <row r="328" spans="1:5" x14ac:dyDescent="0.3">
      <c r="B328" t="s">
        <v>1294</v>
      </c>
      <c r="C328" s="19">
        <v>700</v>
      </c>
      <c r="D328" s="12">
        <v>500</v>
      </c>
      <c r="E328" s="45">
        <v>43070</v>
      </c>
    </row>
    <row r="329" spans="1:5" x14ac:dyDescent="0.3">
      <c r="B329" t="s">
        <v>1295</v>
      </c>
      <c r="C329" s="19">
        <v>401</v>
      </c>
      <c r="D329" s="12">
        <v>152</v>
      </c>
      <c r="E329" s="45">
        <v>43336</v>
      </c>
    </row>
    <row r="330" spans="1:5" x14ac:dyDescent="0.3">
      <c r="B330" t="s">
        <v>1296</v>
      </c>
      <c r="C330" s="19">
        <v>345</v>
      </c>
      <c r="D330" s="12">
        <v>123</v>
      </c>
      <c r="E330" s="45">
        <v>43196</v>
      </c>
    </row>
    <row r="331" spans="1:5" x14ac:dyDescent="0.3">
      <c r="B331" t="s">
        <v>1297</v>
      </c>
      <c r="C331" s="19">
        <v>121</v>
      </c>
      <c r="D331" s="12">
        <v>53</v>
      </c>
      <c r="E331" s="45">
        <v>42930</v>
      </c>
    </row>
    <row r="332" spans="1:5" x14ac:dyDescent="0.3">
      <c r="A332" t="s">
        <v>1298</v>
      </c>
      <c r="B332">
        <f>COUNTA(B308:B331)</f>
        <v>24</v>
      </c>
      <c r="C332" s="19">
        <v>181303.73</v>
      </c>
      <c r="D332" s="12">
        <v>37828</v>
      </c>
    </row>
    <row r="333" spans="1:5" x14ac:dyDescent="0.3">
      <c r="A333" t="s">
        <v>130</v>
      </c>
      <c r="B333" t="s">
        <v>1299</v>
      </c>
      <c r="C333" s="19">
        <v>147514.5</v>
      </c>
      <c r="D333" s="12">
        <v>28122</v>
      </c>
      <c r="E333" s="45">
        <v>43686</v>
      </c>
    </row>
    <row r="334" spans="1:5" x14ac:dyDescent="0.3">
      <c r="B334" t="s">
        <v>1300</v>
      </c>
      <c r="C334" s="19">
        <v>4029</v>
      </c>
      <c r="D334" s="12">
        <v>491</v>
      </c>
      <c r="E334" s="45">
        <v>43413</v>
      </c>
    </row>
    <row r="335" spans="1:5" x14ac:dyDescent="0.3">
      <c r="B335" t="s">
        <v>1301</v>
      </c>
      <c r="C335" s="19">
        <v>250</v>
      </c>
      <c r="D335" s="12">
        <v>68</v>
      </c>
      <c r="E335" s="45">
        <v>42727</v>
      </c>
    </row>
    <row r="336" spans="1:5" x14ac:dyDescent="0.3">
      <c r="A336" t="s">
        <v>1302</v>
      </c>
      <c r="B336">
        <f>COUNTA(B333:B335)</f>
        <v>3</v>
      </c>
      <c r="C336" s="19">
        <v>151793.5</v>
      </c>
      <c r="D336" s="12">
        <v>28681</v>
      </c>
    </row>
    <row r="337" spans="1:5" x14ac:dyDescent="0.3">
      <c r="A337" t="s">
        <v>963</v>
      </c>
      <c r="B337" t="s">
        <v>1303</v>
      </c>
      <c r="C337" s="19">
        <v>120454.36</v>
      </c>
      <c r="D337" s="12">
        <v>22413</v>
      </c>
      <c r="E337" s="45">
        <v>43693</v>
      </c>
    </row>
    <row r="338" spans="1:5" x14ac:dyDescent="0.3">
      <c r="A338" t="s">
        <v>1304</v>
      </c>
      <c r="B338">
        <f>COUNTA(B337)</f>
        <v>1</v>
      </c>
      <c r="C338" s="19">
        <v>120454.36</v>
      </c>
      <c r="D338" s="12">
        <v>22413</v>
      </c>
    </row>
    <row r="339" spans="1:5" x14ac:dyDescent="0.3">
      <c r="A339" t="s">
        <v>378</v>
      </c>
      <c r="B339" t="s">
        <v>1305</v>
      </c>
      <c r="C339" s="19">
        <v>23338.799999999999</v>
      </c>
      <c r="D339" s="12">
        <v>3994</v>
      </c>
      <c r="E339" s="45">
        <v>43714</v>
      </c>
    </row>
    <row r="340" spans="1:5" x14ac:dyDescent="0.3">
      <c r="B340" t="s">
        <v>1306</v>
      </c>
      <c r="C340" s="19">
        <v>17527.580000000002</v>
      </c>
      <c r="D340" s="12">
        <v>3103</v>
      </c>
      <c r="E340" s="45">
        <v>43644</v>
      </c>
    </row>
    <row r="341" spans="1:5" x14ac:dyDescent="0.3">
      <c r="B341" t="s">
        <v>1307</v>
      </c>
      <c r="C341" s="19">
        <v>12738.8</v>
      </c>
      <c r="D341" s="12">
        <v>2422</v>
      </c>
      <c r="E341" s="45">
        <v>43588</v>
      </c>
    </row>
    <row r="342" spans="1:5" x14ac:dyDescent="0.3">
      <c r="B342" t="s">
        <v>1308</v>
      </c>
      <c r="C342" s="19">
        <v>11118</v>
      </c>
      <c r="D342" s="12">
        <v>2162</v>
      </c>
      <c r="E342" s="45">
        <v>43763</v>
      </c>
    </row>
    <row r="343" spans="1:5" x14ac:dyDescent="0.3">
      <c r="B343" t="s">
        <v>1309</v>
      </c>
      <c r="C343" s="19">
        <v>8313.83</v>
      </c>
      <c r="D343" s="12">
        <v>1822</v>
      </c>
      <c r="E343" s="45">
        <v>43581</v>
      </c>
    </row>
    <row r="344" spans="1:5" x14ac:dyDescent="0.3">
      <c r="B344" t="s">
        <v>1310</v>
      </c>
      <c r="C344" s="19">
        <v>7648.5</v>
      </c>
      <c r="D344" s="12">
        <v>1461</v>
      </c>
      <c r="E344" s="45">
        <v>43714</v>
      </c>
    </row>
    <row r="345" spans="1:5" x14ac:dyDescent="0.3">
      <c r="B345" t="s">
        <v>1311</v>
      </c>
      <c r="C345" s="19">
        <v>3270.6</v>
      </c>
      <c r="D345" s="12">
        <v>679</v>
      </c>
      <c r="E345" s="45">
        <v>43511</v>
      </c>
    </row>
    <row r="346" spans="1:5" x14ac:dyDescent="0.3">
      <c r="B346" t="s">
        <v>1312</v>
      </c>
      <c r="C346" s="19">
        <v>2390</v>
      </c>
      <c r="D346" s="12">
        <v>501</v>
      </c>
      <c r="E346" s="45">
        <v>43504</v>
      </c>
    </row>
    <row r="347" spans="1:5" x14ac:dyDescent="0.3">
      <c r="B347" t="s">
        <v>1313</v>
      </c>
      <c r="C347" s="19">
        <v>2267</v>
      </c>
      <c r="D347" s="12">
        <v>570</v>
      </c>
      <c r="E347" s="45">
        <v>43574</v>
      </c>
    </row>
    <row r="348" spans="1:5" x14ac:dyDescent="0.3">
      <c r="B348" t="s">
        <v>1314</v>
      </c>
      <c r="C348" s="19">
        <v>1145</v>
      </c>
      <c r="D348" s="12">
        <v>254</v>
      </c>
      <c r="E348" s="45">
        <v>43504</v>
      </c>
    </row>
    <row r="349" spans="1:5" x14ac:dyDescent="0.3">
      <c r="A349" t="s">
        <v>1315</v>
      </c>
      <c r="B349">
        <f>COUNTA(B339:B348)</f>
        <v>10</v>
      </c>
      <c r="C349" s="19">
        <v>89758.11</v>
      </c>
      <c r="D349" s="12">
        <v>16968</v>
      </c>
    </row>
    <row r="350" spans="1:5" x14ac:dyDescent="0.3">
      <c r="A350" t="s">
        <v>278</v>
      </c>
      <c r="B350" t="s">
        <v>1316</v>
      </c>
      <c r="C350" s="19">
        <v>50913.67</v>
      </c>
      <c r="D350" s="12">
        <v>11910</v>
      </c>
      <c r="E350" s="45">
        <v>43525</v>
      </c>
    </row>
    <row r="351" spans="1:5" x14ac:dyDescent="0.3">
      <c r="B351" t="s">
        <v>1317</v>
      </c>
      <c r="C351" s="19">
        <v>19925.689999999999</v>
      </c>
      <c r="D351" s="12">
        <v>4225</v>
      </c>
      <c r="E351" s="45">
        <v>43812</v>
      </c>
    </row>
    <row r="352" spans="1:5" x14ac:dyDescent="0.3">
      <c r="A352" t="s">
        <v>1318</v>
      </c>
      <c r="B352">
        <f>COUNTA(B350:B351)</f>
        <v>2</v>
      </c>
      <c r="C352" s="19">
        <v>70839.360000000001</v>
      </c>
      <c r="D352" s="12">
        <v>16135</v>
      </c>
    </row>
    <row r="353" spans="1:5" x14ac:dyDescent="0.3">
      <c r="A353" t="s">
        <v>275</v>
      </c>
      <c r="B353" t="s">
        <v>1319</v>
      </c>
      <c r="C353" s="19">
        <v>51234.69</v>
      </c>
      <c r="D353" s="12">
        <v>11449</v>
      </c>
      <c r="E353" s="45">
        <v>43798</v>
      </c>
    </row>
    <row r="354" spans="1:5" x14ac:dyDescent="0.3">
      <c r="A354" t="s">
        <v>1320</v>
      </c>
      <c r="B354">
        <f>COUNTA(B353)</f>
        <v>1</v>
      </c>
      <c r="C354" s="19">
        <v>51234.69</v>
      </c>
      <c r="D354" s="12">
        <v>11449</v>
      </c>
    </row>
    <row r="355" spans="1:5" x14ac:dyDescent="0.3">
      <c r="A355" t="s">
        <v>472</v>
      </c>
      <c r="B355" t="s">
        <v>1321</v>
      </c>
      <c r="C355" s="19">
        <v>12964.5</v>
      </c>
      <c r="D355" s="12">
        <v>4500</v>
      </c>
      <c r="E355" s="45">
        <v>43435</v>
      </c>
    </row>
    <row r="356" spans="1:5" x14ac:dyDescent="0.3">
      <c r="B356" t="s">
        <v>1322</v>
      </c>
      <c r="C356" s="19">
        <v>9950.5</v>
      </c>
      <c r="D356" s="12">
        <v>3100</v>
      </c>
      <c r="E356" s="45">
        <v>43379</v>
      </c>
    </row>
    <row r="357" spans="1:5" x14ac:dyDescent="0.3">
      <c r="B357" t="s">
        <v>1323</v>
      </c>
      <c r="C357" s="19">
        <v>5902</v>
      </c>
      <c r="D357" s="12">
        <v>1541</v>
      </c>
      <c r="E357" s="45">
        <v>42721</v>
      </c>
    </row>
    <row r="358" spans="1:5" x14ac:dyDescent="0.3">
      <c r="B358" t="s">
        <v>1324</v>
      </c>
      <c r="C358" s="19">
        <v>5892</v>
      </c>
      <c r="D358" s="12">
        <v>1970</v>
      </c>
      <c r="E358" s="45">
        <v>42028</v>
      </c>
    </row>
    <row r="359" spans="1:5" x14ac:dyDescent="0.3">
      <c r="B359" t="s">
        <v>1325</v>
      </c>
      <c r="C359" s="19">
        <v>5742</v>
      </c>
      <c r="D359" s="12">
        <v>2016</v>
      </c>
      <c r="E359" s="45">
        <v>42654</v>
      </c>
    </row>
    <row r="360" spans="1:5" x14ac:dyDescent="0.3">
      <c r="B360" t="s">
        <v>1326</v>
      </c>
      <c r="C360" s="19">
        <v>3445</v>
      </c>
      <c r="D360" s="12">
        <v>1199</v>
      </c>
      <c r="E360" s="45">
        <v>42988</v>
      </c>
    </row>
    <row r="361" spans="1:5" x14ac:dyDescent="0.3">
      <c r="B361" t="s">
        <v>1327</v>
      </c>
      <c r="C361" s="19">
        <v>2786</v>
      </c>
      <c r="D361" s="12">
        <v>1115</v>
      </c>
      <c r="E361" s="45">
        <v>43015</v>
      </c>
    </row>
    <row r="362" spans="1:5" x14ac:dyDescent="0.3">
      <c r="B362" t="s">
        <v>1328</v>
      </c>
      <c r="C362" s="19">
        <v>2587</v>
      </c>
      <c r="D362" s="12">
        <v>824</v>
      </c>
      <c r="E362" s="45">
        <v>43366</v>
      </c>
    </row>
    <row r="363" spans="1:5" x14ac:dyDescent="0.3">
      <c r="B363" t="s">
        <v>1329</v>
      </c>
      <c r="C363" s="19">
        <v>1314</v>
      </c>
      <c r="D363" s="12">
        <v>387</v>
      </c>
      <c r="E363" s="45">
        <v>42301</v>
      </c>
    </row>
    <row r="364" spans="1:5" x14ac:dyDescent="0.3">
      <c r="B364" t="s">
        <v>1330</v>
      </c>
      <c r="C364" s="19">
        <v>251</v>
      </c>
      <c r="D364" s="12">
        <v>62</v>
      </c>
      <c r="E364" s="45">
        <v>42693</v>
      </c>
    </row>
    <row r="365" spans="1:5" x14ac:dyDescent="0.3">
      <c r="B365" t="s">
        <v>1331</v>
      </c>
      <c r="C365" s="19">
        <v>235</v>
      </c>
      <c r="D365" s="12">
        <v>93</v>
      </c>
      <c r="E365" s="45">
        <v>43792</v>
      </c>
    </row>
    <row r="366" spans="1:5" x14ac:dyDescent="0.3">
      <c r="B366" t="s">
        <v>1332</v>
      </c>
      <c r="C366" s="19">
        <v>62</v>
      </c>
      <c r="D366" s="12">
        <v>33</v>
      </c>
      <c r="E366" s="45">
        <v>42749</v>
      </c>
    </row>
    <row r="367" spans="1:5" x14ac:dyDescent="0.3">
      <c r="A367" t="s">
        <v>1333</v>
      </c>
      <c r="B367">
        <f>COUNTA(B355:B366)</f>
        <v>12</v>
      </c>
      <c r="C367" s="19">
        <v>51131</v>
      </c>
      <c r="D367" s="12">
        <v>16840</v>
      </c>
    </row>
    <row r="368" spans="1:5" x14ac:dyDescent="0.3">
      <c r="A368" t="s">
        <v>720</v>
      </c>
      <c r="B368" t="s">
        <v>1334</v>
      </c>
      <c r="C368" s="19">
        <v>17597.23</v>
      </c>
      <c r="D368" s="12">
        <v>4670</v>
      </c>
      <c r="E368" s="45">
        <v>43763</v>
      </c>
    </row>
    <row r="369" spans="1:5" x14ac:dyDescent="0.3">
      <c r="B369" t="s">
        <v>1335</v>
      </c>
      <c r="C369" s="19">
        <v>8851.6</v>
      </c>
      <c r="D369" s="12">
        <v>2566</v>
      </c>
      <c r="E369" s="45">
        <v>43707</v>
      </c>
    </row>
    <row r="370" spans="1:5" x14ac:dyDescent="0.3">
      <c r="B370" t="s">
        <v>1336</v>
      </c>
      <c r="C370" s="19">
        <v>5705.9</v>
      </c>
      <c r="D370" s="12">
        <v>1331</v>
      </c>
      <c r="E370" s="45">
        <v>43791</v>
      </c>
    </row>
    <row r="371" spans="1:5" x14ac:dyDescent="0.3">
      <c r="B371" t="s">
        <v>1337</v>
      </c>
      <c r="C371" s="19">
        <v>4114.57</v>
      </c>
      <c r="D371" s="12">
        <v>1201</v>
      </c>
      <c r="E371" s="45">
        <v>43567</v>
      </c>
    </row>
    <row r="372" spans="1:5" x14ac:dyDescent="0.3">
      <c r="B372" t="s">
        <v>1338</v>
      </c>
      <c r="C372" s="19">
        <v>2890.75</v>
      </c>
      <c r="D372" s="12">
        <v>972</v>
      </c>
      <c r="E372" s="45">
        <v>43448</v>
      </c>
    </row>
    <row r="373" spans="1:5" x14ac:dyDescent="0.3">
      <c r="B373" t="s">
        <v>1339</v>
      </c>
      <c r="C373" s="19">
        <v>1641.3</v>
      </c>
      <c r="D373" s="12">
        <v>395</v>
      </c>
      <c r="E373" s="45">
        <v>43434</v>
      </c>
    </row>
    <row r="374" spans="1:5" x14ac:dyDescent="0.3">
      <c r="A374" t="s">
        <v>1340</v>
      </c>
      <c r="B374">
        <f>COUNTA(B368:B373)</f>
        <v>6</v>
      </c>
      <c r="C374" s="19">
        <v>40801.35</v>
      </c>
      <c r="D374" s="12">
        <v>11135</v>
      </c>
    </row>
    <row r="375" spans="1:5" x14ac:dyDescent="0.3">
      <c r="A375" t="s">
        <v>493</v>
      </c>
      <c r="B375" t="s">
        <v>1341</v>
      </c>
      <c r="C375" s="19">
        <v>11450.12</v>
      </c>
      <c r="D375" s="12">
        <v>2072</v>
      </c>
      <c r="E375" s="45">
        <v>43531</v>
      </c>
    </row>
    <row r="376" spans="1:5" x14ac:dyDescent="0.3">
      <c r="B376" t="s">
        <v>1342</v>
      </c>
      <c r="C376" s="19">
        <v>5839.02</v>
      </c>
      <c r="D376" s="12">
        <v>1658</v>
      </c>
      <c r="E376" s="45">
        <v>43707</v>
      </c>
    </row>
    <row r="377" spans="1:5" x14ac:dyDescent="0.3">
      <c r="B377" t="s">
        <v>1343</v>
      </c>
      <c r="C377" s="19">
        <v>5246.17</v>
      </c>
      <c r="D377" s="12">
        <v>1170</v>
      </c>
      <c r="E377" s="45">
        <v>43644</v>
      </c>
    </row>
    <row r="378" spans="1:5" x14ac:dyDescent="0.3">
      <c r="B378" t="s">
        <v>1344</v>
      </c>
      <c r="C378" s="19">
        <v>2914.1</v>
      </c>
      <c r="D378" s="12">
        <v>566</v>
      </c>
      <c r="E378" s="45">
        <v>43721</v>
      </c>
    </row>
    <row r="379" spans="1:5" x14ac:dyDescent="0.3">
      <c r="B379" t="s">
        <v>1345</v>
      </c>
      <c r="C379" s="19">
        <v>2909.3</v>
      </c>
      <c r="D379" s="12">
        <v>1000</v>
      </c>
      <c r="E379" s="45">
        <v>43609</v>
      </c>
    </row>
    <row r="380" spans="1:5" x14ac:dyDescent="0.3">
      <c r="B380" t="s">
        <v>1346</v>
      </c>
      <c r="C380" s="19">
        <v>540.28</v>
      </c>
      <c r="D380" s="12">
        <v>202</v>
      </c>
      <c r="E380" s="45">
        <v>43621</v>
      </c>
    </row>
    <row r="381" spans="1:5" x14ac:dyDescent="0.3">
      <c r="A381" t="s">
        <v>1347</v>
      </c>
      <c r="B381">
        <f>COUNTA(B375:B380)</f>
        <v>6</v>
      </c>
      <c r="C381" s="19">
        <v>28898.99</v>
      </c>
      <c r="D381" s="12">
        <v>6668</v>
      </c>
    </row>
    <row r="382" spans="1:5" x14ac:dyDescent="0.3">
      <c r="A382" t="s">
        <v>964</v>
      </c>
      <c r="B382" t="s">
        <v>1348</v>
      </c>
      <c r="C382" s="19">
        <v>8260</v>
      </c>
      <c r="D382" s="12">
        <v>2935</v>
      </c>
      <c r="E382" s="45">
        <v>43616</v>
      </c>
    </row>
    <row r="383" spans="1:5" x14ac:dyDescent="0.3">
      <c r="B383" t="s">
        <v>1349</v>
      </c>
      <c r="C383" s="19">
        <v>4665</v>
      </c>
      <c r="D383" s="12">
        <v>3313</v>
      </c>
      <c r="E383" s="45">
        <v>43140</v>
      </c>
    </row>
    <row r="384" spans="1:5" x14ac:dyDescent="0.3">
      <c r="B384" t="s">
        <v>1350</v>
      </c>
      <c r="C384" s="19">
        <v>3480</v>
      </c>
      <c r="D384" s="12">
        <v>1929</v>
      </c>
      <c r="E384" s="45">
        <v>43539</v>
      </c>
    </row>
    <row r="385" spans="1:5" x14ac:dyDescent="0.3">
      <c r="B385" t="s">
        <v>1351</v>
      </c>
      <c r="C385" s="19">
        <v>2677</v>
      </c>
      <c r="D385" s="12">
        <v>1866</v>
      </c>
      <c r="E385" s="45">
        <v>41880</v>
      </c>
    </row>
    <row r="386" spans="1:5" x14ac:dyDescent="0.3">
      <c r="B386" t="s">
        <v>1352</v>
      </c>
      <c r="C386" s="19">
        <v>1981</v>
      </c>
      <c r="D386" s="12">
        <v>857</v>
      </c>
      <c r="E386" s="45">
        <v>43700</v>
      </c>
    </row>
    <row r="387" spans="1:5" x14ac:dyDescent="0.3">
      <c r="A387" t="s">
        <v>1353</v>
      </c>
      <c r="B387">
        <f>COUNTA(B382:B386)</f>
        <v>5</v>
      </c>
      <c r="C387" s="19">
        <v>21063</v>
      </c>
      <c r="D387" s="12">
        <v>10900</v>
      </c>
    </row>
    <row r="388" spans="1:5" x14ac:dyDescent="0.3">
      <c r="A388" t="s">
        <v>404</v>
      </c>
      <c r="B388" t="s">
        <v>1354</v>
      </c>
      <c r="C388" s="19">
        <v>20970.29</v>
      </c>
      <c r="D388" s="12">
        <v>4125</v>
      </c>
      <c r="E388" s="45">
        <v>43476</v>
      </c>
    </row>
    <row r="389" spans="1:5" x14ac:dyDescent="0.3">
      <c r="A389" t="s">
        <v>1355</v>
      </c>
      <c r="B389">
        <f>COUNTA(B388)</f>
        <v>1</v>
      </c>
      <c r="C389" s="19">
        <v>20970.29</v>
      </c>
      <c r="D389" s="12">
        <v>4125</v>
      </c>
    </row>
    <row r="390" spans="1:5" x14ac:dyDescent="0.3">
      <c r="A390" t="s">
        <v>622</v>
      </c>
      <c r="B390" t="s">
        <v>1356</v>
      </c>
      <c r="C390" s="19">
        <v>5503.5</v>
      </c>
      <c r="D390" s="12">
        <v>2754</v>
      </c>
      <c r="E390" s="45">
        <v>43574</v>
      </c>
    </row>
    <row r="391" spans="1:5" x14ac:dyDescent="0.3">
      <c r="B391" t="s">
        <v>1357</v>
      </c>
      <c r="C391" s="19">
        <v>4112</v>
      </c>
      <c r="D391" s="12">
        <v>2464</v>
      </c>
      <c r="E391" s="45">
        <v>43567</v>
      </c>
    </row>
    <row r="392" spans="1:5" x14ac:dyDescent="0.3">
      <c r="B392" t="s">
        <v>1358</v>
      </c>
      <c r="C392" s="19">
        <v>3602</v>
      </c>
      <c r="D392" s="12">
        <v>1715</v>
      </c>
      <c r="E392" s="45">
        <v>43084</v>
      </c>
    </row>
    <row r="393" spans="1:5" x14ac:dyDescent="0.3">
      <c r="B393" t="s">
        <v>1359</v>
      </c>
      <c r="C393" s="19">
        <v>2030</v>
      </c>
      <c r="D393" s="12">
        <v>934</v>
      </c>
      <c r="E393" s="45">
        <v>43202</v>
      </c>
    </row>
    <row r="394" spans="1:5" x14ac:dyDescent="0.3">
      <c r="B394" t="s">
        <v>1360</v>
      </c>
      <c r="C394" s="19">
        <v>1214.7</v>
      </c>
      <c r="D394" s="12">
        <v>475</v>
      </c>
      <c r="E394" s="45">
        <v>43588</v>
      </c>
    </row>
    <row r="395" spans="1:5" x14ac:dyDescent="0.3">
      <c r="B395" t="s">
        <v>1361</v>
      </c>
      <c r="C395" s="19">
        <v>1201</v>
      </c>
      <c r="D395" s="12">
        <v>862</v>
      </c>
      <c r="E395" s="45">
        <v>43216</v>
      </c>
    </row>
    <row r="396" spans="1:5" x14ac:dyDescent="0.3">
      <c r="B396" t="s">
        <v>1362</v>
      </c>
      <c r="C396" s="19">
        <v>680</v>
      </c>
      <c r="D396" s="12">
        <v>349</v>
      </c>
      <c r="E396" s="45">
        <v>42475</v>
      </c>
    </row>
    <row r="397" spans="1:5" x14ac:dyDescent="0.3">
      <c r="B397" t="s">
        <v>1363</v>
      </c>
      <c r="C397" s="19">
        <v>651</v>
      </c>
      <c r="D397" s="12">
        <v>283</v>
      </c>
      <c r="E397" s="45">
        <v>43812</v>
      </c>
    </row>
    <row r="398" spans="1:5" x14ac:dyDescent="0.3">
      <c r="B398" t="s">
        <v>1364</v>
      </c>
      <c r="C398" s="19">
        <v>376</v>
      </c>
      <c r="D398" s="12">
        <v>199</v>
      </c>
      <c r="E398" s="45">
        <v>42636</v>
      </c>
    </row>
    <row r="399" spans="1:5" x14ac:dyDescent="0.3">
      <c r="A399" t="s">
        <v>1365</v>
      </c>
      <c r="B399">
        <f>COUNTA(B390:B398)</f>
        <v>9</v>
      </c>
      <c r="C399" s="19">
        <v>19370.2</v>
      </c>
      <c r="D399" s="12">
        <v>10035</v>
      </c>
    </row>
    <row r="400" spans="1:5" x14ac:dyDescent="0.3">
      <c r="A400" t="s">
        <v>1366</v>
      </c>
      <c r="B400" t="s">
        <v>1367</v>
      </c>
      <c r="C400" s="19">
        <v>11200</v>
      </c>
      <c r="D400" s="12">
        <v>3789</v>
      </c>
      <c r="E400" s="45">
        <v>43189</v>
      </c>
    </row>
    <row r="401" spans="1:5" x14ac:dyDescent="0.3">
      <c r="B401" t="s">
        <v>1368</v>
      </c>
      <c r="C401" s="19">
        <v>6276</v>
      </c>
      <c r="D401" s="12">
        <v>1548</v>
      </c>
      <c r="E401" s="45">
        <v>43504</v>
      </c>
    </row>
    <row r="402" spans="1:5" x14ac:dyDescent="0.3">
      <c r="A402" t="s">
        <v>1369</v>
      </c>
      <c r="B402">
        <f>COUNTA(B400:B401)</f>
        <v>2</v>
      </c>
      <c r="C402" s="19">
        <v>17476</v>
      </c>
      <c r="D402" s="12">
        <v>5337</v>
      </c>
    </row>
    <row r="403" spans="1:5" x14ac:dyDescent="0.3">
      <c r="A403" t="s">
        <v>445</v>
      </c>
      <c r="B403" t="s">
        <v>1370</v>
      </c>
      <c r="C403" s="19">
        <v>15908</v>
      </c>
      <c r="D403" s="12">
        <v>3191</v>
      </c>
      <c r="E403" s="45">
        <v>43770</v>
      </c>
    </row>
    <row r="404" spans="1:5" x14ac:dyDescent="0.3">
      <c r="A404" t="s">
        <v>1371</v>
      </c>
      <c r="B404">
        <f>COUNTA(B403)</f>
        <v>1</v>
      </c>
      <c r="C404" s="19">
        <v>15908</v>
      </c>
      <c r="D404" s="12">
        <v>3191</v>
      </c>
    </row>
    <row r="405" spans="1:5" x14ac:dyDescent="0.3">
      <c r="A405" t="s">
        <v>460</v>
      </c>
      <c r="B405" t="s">
        <v>1372</v>
      </c>
      <c r="C405" s="19">
        <v>14015.7</v>
      </c>
      <c r="D405" s="12">
        <v>4315</v>
      </c>
      <c r="E405" s="45">
        <v>43560</v>
      </c>
    </row>
    <row r="406" spans="1:5" x14ac:dyDescent="0.3">
      <c r="A406" t="s">
        <v>1373</v>
      </c>
      <c r="B406">
        <f>COUNTA(B405)</f>
        <v>1</v>
      </c>
      <c r="C406" s="19">
        <v>14015.7</v>
      </c>
      <c r="D406" s="12">
        <v>4315</v>
      </c>
    </row>
    <row r="407" spans="1:5" x14ac:dyDescent="0.3">
      <c r="A407" t="s">
        <v>465</v>
      </c>
      <c r="B407" t="s">
        <v>1374</v>
      </c>
      <c r="C407" s="19">
        <v>13781</v>
      </c>
      <c r="D407" s="12">
        <v>5278</v>
      </c>
      <c r="E407" s="45">
        <v>43189</v>
      </c>
    </row>
    <row r="408" spans="1:5" x14ac:dyDescent="0.3">
      <c r="A408" t="s">
        <v>1375</v>
      </c>
      <c r="B408">
        <f>COUNTA(B407)</f>
        <v>1</v>
      </c>
      <c r="C408" s="19">
        <v>13781</v>
      </c>
      <c r="D408" s="12">
        <v>5278</v>
      </c>
    </row>
    <row r="409" spans="1:5" x14ac:dyDescent="0.3">
      <c r="A409" t="s">
        <v>503</v>
      </c>
      <c r="B409" t="s">
        <v>1376</v>
      </c>
      <c r="C409" s="19">
        <v>10859.69</v>
      </c>
      <c r="D409" s="12">
        <v>1924</v>
      </c>
      <c r="E409" s="45">
        <v>43427</v>
      </c>
    </row>
    <row r="410" spans="1:5" x14ac:dyDescent="0.3">
      <c r="A410" t="s">
        <v>1377</v>
      </c>
      <c r="B410">
        <f>COUNTA(B409)</f>
        <v>1</v>
      </c>
      <c r="C410" s="19">
        <v>10859.69</v>
      </c>
      <c r="D410" s="12">
        <v>1924</v>
      </c>
    </row>
    <row r="411" spans="1:5" x14ac:dyDescent="0.3">
      <c r="A411" t="s">
        <v>757</v>
      </c>
      <c r="B411" t="s">
        <v>1378</v>
      </c>
      <c r="C411" s="19">
        <v>4697.5</v>
      </c>
      <c r="D411" s="12">
        <v>1553</v>
      </c>
      <c r="E411" s="45">
        <v>43697</v>
      </c>
    </row>
    <row r="412" spans="1:5" x14ac:dyDescent="0.3">
      <c r="B412" t="s">
        <v>1379</v>
      </c>
      <c r="C412" s="19">
        <v>1950.35</v>
      </c>
      <c r="D412" s="12">
        <v>865</v>
      </c>
      <c r="E412" s="45">
        <v>43595</v>
      </c>
    </row>
    <row r="413" spans="1:5" x14ac:dyDescent="0.3">
      <c r="A413" t="s">
        <v>1380</v>
      </c>
      <c r="B413">
        <f>COUNTA(B411:B412)</f>
        <v>2</v>
      </c>
      <c r="C413" s="19">
        <v>6647.85</v>
      </c>
      <c r="D413" s="12">
        <v>2418</v>
      </c>
    </row>
    <row r="414" spans="1:5" x14ac:dyDescent="0.3">
      <c r="A414" t="s">
        <v>588</v>
      </c>
      <c r="B414" t="s">
        <v>1381</v>
      </c>
      <c r="C414" s="19">
        <v>6468.93</v>
      </c>
      <c r="D414" s="12">
        <v>1492</v>
      </c>
      <c r="E414" s="45">
        <v>43539</v>
      </c>
    </row>
    <row r="415" spans="1:5" x14ac:dyDescent="0.3">
      <c r="A415" t="s">
        <v>1382</v>
      </c>
      <c r="B415">
        <f>COUNTA(B414)</f>
        <v>1</v>
      </c>
      <c r="C415" s="19">
        <v>6468.93</v>
      </c>
      <c r="D415" s="12">
        <v>1492</v>
      </c>
    </row>
    <row r="416" spans="1:5" x14ac:dyDescent="0.3">
      <c r="A416" t="s">
        <v>965</v>
      </c>
      <c r="B416" t="s">
        <v>1383</v>
      </c>
      <c r="C416" s="19">
        <v>6396.53</v>
      </c>
      <c r="D416" s="12">
        <v>1229</v>
      </c>
      <c r="E416" s="45">
        <v>43707</v>
      </c>
    </row>
    <row r="417" spans="1:5" x14ac:dyDescent="0.3">
      <c r="A417" t="s">
        <v>1384</v>
      </c>
      <c r="B417">
        <f>COUNTA(B416)</f>
        <v>1</v>
      </c>
      <c r="C417" s="19">
        <v>6396.53</v>
      </c>
      <c r="D417" s="12">
        <v>1229</v>
      </c>
    </row>
    <row r="418" spans="1:5" x14ac:dyDescent="0.3">
      <c r="A418" t="s">
        <v>651</v>
      </c>
      <c r="B418" t="s">
        <v>1385</v>
      </c>
      <c r="C418" s="19">
        <v>4408.79</v>
      </c>
      <c r="D418" s="12">
        <v>1407</v>
      </c>
      <c r="E418" s="45">
        <v>43721</v>
      </c>
    </row>
    <row r="419" spans="1:5" x14ac:dyDescent="0.3">
      <c r="A419" t="s">
        <v>1386</v>
      </c>
      <c r="B419">
        <f>COUNTA(B418)</f>
        <v>1</v>
      </c>
      <c r="C419" s="19">
        <v>4408.79</v>
      </c>
      <c r="D419" s="12">
        <v>1407</v>
      </c>
    </row>
    <row r="420" spans="1:5" x14ac:dyDescent="0.3">
      <c r="A420" t="s">
        <v>966</v>
      </c>
      <c r="B420" t="s">
        <v>1387</v>
      </c>
      <c r="C420" s="19">
        <v>678</v>
      </c>
      <c r="D420" s="12">
        <v>316</v>
      </c>
      <c r="E420" s="45">
        <v>41544</v>
      </c>
    </row>
    <row r="421" spans="1:5" x14ac:dyDescent="0.3">
      <c r="A421" t="s">
        <v>1388</v>
      </c>
      <c r="B421">
        <f>COUNTA(B420)</f>
        <v>1</v>
      </c>
      <c r="C421" s="19">
        <v>678</v>
      </c>
      <c r="D421" s="12">
        <v>316</v>
      </c>
    </row>
    <row r="422" spans="1:5" x14ac:dyDescent="0.3">
      <c r="A422" t="s">
        <v>908</v>
      </c>
      <c r="B422" t="s">
        <v>1389</v>
      </c>
      <c r="C422" s="19">
        <v>128</v>
      </c>
      <c r="D422" s="12">
        <v>22</v>
      </c>
      <c r="E422" s="45">
        <v>43434</v>
      </c>
    </row>
    <row r="423" spans="1:5" x14ac:dyDescent="0.3">
      <c r="A423" t="s">
        <v>1390</v>
      </c>
      <c r="B423">
        <f>COUNTA(B422)</f>
        <v>1</v>
      </c>
      <c r="C423" s="19">
        <v>128</v>
      </c>
      <c r="D423" s="12">
        <v>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4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8" width="18" customWidth="1"/>
    <col min="9" max="9" width="45" customWidth="1"/>
  </cols>
  <sheetData>
    <row r="1" spans="1:9" s="17" customFormat="1" x14ac:dyDescent="0.3">
      <c r="A1" s="16">
        <v>2019</v>
      </c>
      <c r="D1" s="42"/>
      <c r="E1" s="18"/>
    </row>
    <row r="2" spans="1:9" x14ac:dyDescent="0.3">
      <c r="A2" s="15" t="s">
        <v>10</v>
      </c>
    </row>
    <row r="3" spans="1:9" x14ac:dyDescent="0.3">
      <c r="A3" s="15" t="s">
        <v>11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1259261.8900000001</v>
      </c>
      <c r="F6" s="9">
        <v>204860</v>
      </c>
      <c r="G6" s="9" t="s">
        <v>28</v>
      </c>
      <c r="H6" s="10">
        <v>43756</v>
      </c>
      <c r="I6" s="11" t="s">
        <v>29</v>
      </c>
    </row>
    <row r="7" spans="1:9" x14ac:dyDescent="0.3">
      <c r="A7" s="8">
        <f>IF(B7&lt;&gt;"",ROWS($B$6:B7),"")</f>
        <v>2</v>
      </c>
      <c r="B7" s="1" t="s">
        <v>30</v>
      </c>
      <c r="C7" s="1" t="s">
        <v>31</v>
      </c>
      <c r="D7" s="1" t="s">
        <v>32</v>
      </c>
      <c r="E7" s="21">
        <v>982355.81</v>
      </c>
      <c r="F7" s="9">
        <v>155986</v>
      </c>
      <c r="G7" s="9" t="s">
        <v>33</v>
      </c>
      <c r="H7" s="10">
        <v>43742</v>
      </c>
      <c r="I7" s="11" t="s">
        <v>34</v>
      </c>
    </row>
    <row r="8" spans="1:9" x14ac:dyDescent="0.3">
      <c r="A8" s="8">
        <f>IF(B8&lt;&gt;"",ROWS($B$6:B8),"")</f>
        <v>3</v>
      </c>
      <c r="B8" s="1" t="s">
        <v>35</v>
      </c>
      <c r="C8" s="1" t="s">
        <v>36</v>
      </c>
      <c r="D8" s="1" t="s">
        <v>37</v>
      </c>
      <c r="E8" s="21">
        <v>815863.31</v>
      </c>
      <c r="F8" s="9">
        <v>154363</v>
      </c>
      <c r="G8" s="9">
        <v>31</v>
      </c>
      <c r="H8" s="10">
        <v>43665</v>
      </c>
      <c r="I8" s="11" t="s">
        <v>38</v>
      </c>
    </row>
    <row r="9" spans="1:9" x14ac:dyDescent="0.3">
      <c r="A9" s="8">
        <f>IF(B9&lt;&gt;"",ROWS($B$6:B9),"")</f>
        <v>4</v>
      </c>
      <c r="B9" s="1" t="s">
        <v>39</v>
      </c>
      <c r="C9" s="1" t="s">
        <v>39</v>
      </c>
      <c r="D9" s="1" t="s">
        <v>27</v>
      </c>
      <c r="E9" s="21">
        <v>690896.42999999993</v>
      </c>
      <c r="F9" s="9">
        <v>121123</v>
      </c>
      <c r="G9" s="9">
        <v>18</v>
      </c>
      <c r="H9" s="10">
        <v>43490</v>
      </c>
      <c r="I9" s="11" t="s">
        <v>40</v>
      </c>
    </row>
    <row r="10" spans="1:9" x14ac:dyDescent="0.3">
      <c r="A10" s="8">
        <f>IF(B10&lt;&gt;"",ROWS($B$6:B10),"")</f>
        <v>5</v>
      </c>
      <c r="B10" s="1" t="s">
        <v>41</v>
      </c>
      <c r="C10" s="1" t="s">
        <v>42</v>
      </c>
      <c r="D10" s="1" t="s">
        <v>37</v>
      </c>
      <c r="E10" s="21">
        <v>674097.78</v>
      </c>
      <c r="F10" s="9">
        <v>134218</v>
      </c>
      <c r="G10" s="9">
        <v>19</v>
      </c>
      <c r="H10" s="10">
        <v>43532</v>
      </c>
      <c r="I10" s="11" t="s">
        <v>43</v>
      </c>
    </row>
    <row r="11" spans="1:9" x14ac:dyDescent="0.3">
      <c r="A11" s="8">
        <f>IF(B11&lt;&gt;"",ROWS($B$6:B11),"")</f>
        <v>6</v>
      </c>
      <c r="B11" s="1" t="s">
        <v>44</v>
      </c>
      <c r="C11" s="1" t="s">
        <v>45</v>
      </c>
      <c r="D11" s="1" t="s">
        <v>37</v>
      </c>
      <c r="E11" s="21">
        <v>566244.72</v>
      </c>
      <c r="F11" s="9">
        <v>92523</v>
      </c>
      <c r="G11" s="9">
        <v>25</v>
      </c>
      <c r="H11" s="10">
        <v>43581</v>
      </c>
      <c r="I11" s="11" t="s">
        <v>38</v>
      </c>
    </row>
    <row r="12" spans="1:9" x14ac:dyDescent="0.3">
      <c r="A12" s="8">
        <f>IF(B12&lt;&gt;"",ROWS($B$6:B12),"")</f>
        <v>7</v>
      </c>
      <c r="B12" s="1" t="s">
        <v>46</v>
      </c>
      <c r="C12" s="1" t="s">
        <v>47</v>
      </c>
      <c r="D12" s="1" t="s">
        <v>37</v>
      </c>
      <c r="E12" s="21">
        <v>522172.51</v>
      </c>
      <c r="F12" s="9">
        <v>111307</v>
      </c>
      <c r="G12" s="9">
        <v>19</v>
      </c>
      <c r="H12" s="10">
        <v>43616</v>
      </c>
      <c r="I12" s="11" t="s">
        <v>43</v>
      </c>
    </row>
    <row r="13" spans="1:9" x14ac:dyDescent="0.3">
      <c r="A13" s="8">
        <f>IF(B13&lt;&gt;"",ROWS($B$6:B13),"")</f>
        <v>8</v>
      </c>
      <c r="B13" s="1" t="s">
        <v>48</v>
      </c>
      <c r="C13" s="1" t="s">
        <v>49</v>
      </c>
      <c r="D13" s="1" t="s">
        <v>37</v>
      </c>
      <c r="E13" s="21">
        <v>511960.65</v>
      </c>
      <c r="F13" s="9">
        <v>99784</v>
      </c>
      <c r="G13" s="9">
        <v>32</v>
      </c>
      <c r="H13" s="10">
        <v>43824</v>
      </c>
      <c r="I13" s="11" t="s">
        <v>38</v>
      </c>
    </row>
    <row r="14" spans="1:9" x14ac:dyDescent="0.3">
      <c r="A14" s="8">
        <f>IF(B14&lt;&gt;"",ROWS($B$6:B14),"")</f>
        <v>9</v>
      </c>
      <c r="B14" s="1" t="s">
        <v>50</v>
      </c>
      <c r="C14" s="1" t="s">
        <v>50</v>
      </c>
      <c r="D14" s="1" t="s">
        <v>27</v>
      </c>
      <c r="E14" s="21">
        <v>508888.97</v>
      </c>
      <c r="F14" s="9">
        <v>88763</v>
      </c>
      <c r="G14" s="9">
        <v>18</v>
      </c>
      <c r="H14" s="10">
        <v>43518</v>
      </c>
      <c r="I14" s="11" t="s">
        <v>51</v>
      </c>
    </row>
    <row r="15" spans="1:9" x14ac:dyDescent="0.3">
      <c r="A15" s="8">
        <f>IF(B15&lt;&gt;"",ROWS($B$6:B15),"")</f>
        <v>10</v>
      </c>
      <c r="B15" s="1" t="s">
        <v>52</v>
      </c>
      <c r="C15" s="1" t="s">
        <v>53</v>
      </c>
      <c r="D15" s="1" t="s">
        <v>54</v>
      </c>
      <c r="E15" s="21">
        <v>457353.87</v>
      </c>
      <c r="F15" s="9">
        <v>76044</v>
      </c>
      <c r="G15" s="9" t="s">
        <v>33</v>
      </c>
      <c r="H15" s="10">
        <v>43693</v>
      </c>
      <c r="I15" s="11" t="s">
        <v>55</v>
      </c>
    </row>
    <row r="16" spans="1:9" x14ac:dyDescent="0.3">
      <c r="A16" s="8">
        <f>IF(B16&lt;&gt;"",ROWS($B$6:B16),"")</f>
        <v>11</v>
      </c>
      <c r="B16" s="1" t="s">
        <v>56</v>
      </c>
      <c r="C16" s="1" t="s">
        <v>56</v>
      </c>
      <c r="D16" s="1" t="s">
        <v>27</v>
      </c>
      <c r="E16" s="21">
        <v>439646</v>
      </c>
      <c r="F16" s="9">
        <v>71723</v>
      </c>
      <c r="G16" s="9">
        <v>19</v>
      </c>
      <c r="H16" s="10">
        <v>43791</v>
      </c>
      <c r="I16" s="11" t="s">
        <v>51</v>
      </c>
    </row>
    <row r="17" spans="1:9" x14ac:dyDescent="0.3">
      <c r="A17" s="8">
        <f>IF(B17&lt;&gt;"",ROWS($B$6:B17),"")</f>
        <v>12</v>
      </c>
      <c r="B17" s="1" t="s">
        <v>57</v>
      </c>
      <c r="C17" s="1" t="s">
        <v>58</v>
      </c>
      <c r="D17" s="1" t="s">
        <v>37</v>
      </c>
      <c r="E17" s="21">
        <v>402092.74</v>
      </c>
      <c r="F17" s="9">
        <v>65917</v>
      </c>
      <c r="G17" s="9">
        <v>14</v>
      </c>
      <c r="H17" s="10">
        <v>43679</v>
      </c>
      <c r="I17" s="11" t="s">
        <v>43</v>
      </c>
    </row>
    <row r="18" spans="1:9" x14ac:dyDescent="0.3">
      <c r="A18" s="8">
        <f>IF(B18&lt;&gt;"",ROWS($B$6:B18),"")</f>
        <v>13</v>
      </c>
      <c r="B18" s="1" t="s">
        <v>59</v>
      </c>
      <c r="C18" s="1" t="s">
        <v>60</v>
      </c>
      <c r="D18" s="1" t="s">
        <v>61</v>
      </c>
      <c r="E18" s="21">
        <v>355396.31000000006</v>
      </c>
      <c r="F18" s="9">
        <v>72111</v>
      </c>
      <c r="G18" s="9">
        <v>17</v>
      </c>
      <c r="H18" s="10">
        <v>43742</v>
      </c>
      <c r="I18" s="11" t="s">
        <v>43</v>
      </c>
    </row>
    <row r="19" spans="1:9" x14ac:dyDescent="0.3">
      <c r="A19" s="8">
        <f>IF(B19&lt;&gt;"",ROWS($B$6:B19),"")</f>
        <v>14</v>
      </c>
      <c r="B19" s="1" t="s">
        <v>62</v>
      </c>
      <c r="C19" s="1" t="s">
        <v>63</v>
      </c>
      <c r="D19" s="1" t="s">
        <v>37</v>
      </c>
      <c r="E19" s="21">
        <v>336961.86</v>
      </c>
      <c r="F19" s="9">
        <v>53687</v>
      </c>
      <c r="G19" s="9" t="s">
        <v>64</v>
      </c>
      <c r="H19" s="10">
        <v>43805</v>
      </c>
      <c r="I19" s="11" t="s">
        <v>55</v>
      </c>
    </row>
    <row r="20" spans="1:9" x14ac:dyDescent="0.3">
      <c r="A20" s="8">
        <f>IF(B20&lt;&gt;"",ROWS($B$6:B20),"")</f>
        <v>15</v>
      </c>
      <c r="B20" s="1" t="s">
        <v>65</v>
      </c>
      <c r="C20" s="1" t="s">
        <v>66</v>
      </c>
      <c r="D20" s="1" t="s">
        <v>67</v>
      </c>
      <c r="E20" s="21">
        <v>332052.93</v>
      </c>
      <c r="F20" s="9">
        <v>70356</v>
      </c>
      <c r="G20" s="9" t="s">
        <v>33</v>
      </c>
      <c r="H20" s="10">
        <v>43700</v>
      </c>
      <c r="I20" s="11" t="s">
        <v>55</v>
      </c>
    </row>
    <row r="21" spans="1:9" x14ac:dyDescent="0.3">
      <c r="A21" s="8">
        <f>IF(B21&lt;&gt;"",ROWS($B$6:B21),"")</f>
        <v>16</v>
      </c>
      <c r="B21" s="1" t="s">
        <v>68</v>
      </c>
      <c r="C21" s="1" t="s">
        <v>69</v>
      </c>
      <c r="D21" s="1" t="s">
        <v>37</v>
      </c>
      <c r="E21" s="21">
        <v>318759.05</v>
      </c>
      <c r="F21" s="9">
        <v>52884</v>
      </c>
      <c r="G21" s="9" t="s">
        <v>70</v>
      </c>
      <c r="H21" s="10">
        <v>43651</v>
      </c>
      <c r="I21" s="11" t="s">
        <v>55</v>
      </c>
    </row>
    <row r="22" spans="1:9" x14ac:dyDescent="0.3">
      <c r="A22" s="8">
        <f>IF(B22&lt;&gt;"",ROWS($B$6:B22),"")</f>
        <v>17</v>
      </c>
      <c r="B22" s="1" t="s">
        <v>71</v>
      </c>
      <c r="C22" s="1" t="s">
        <v>71</v>
      </c>
      <c r="D22" s="1" t="s">
        <v>27</v>
      </c>
      <c r="E22" s="21">
        <v>310830</v>
      </c>
      <c r="F22" s="9">
        <v>55189</v>
      </c>
      <c r="G22" s="9">
        <v>14</v>
      </c>
      <c r="H22" s="10">
        <v>43462</v>
      </c>
      <c r="I22" s="11" t="s">
        <v>72</v>
      </c>
    </row>
    <row r="23" spans="1:9" x14ac:dyDescent="0.3">
      <c r="A23" s="8">
        <f>IF(B23&lt;&gt;"",ROWS($B$6:B23),"")</f>
        <v>18</v>
      </c>
      <c r="B23" s="1" t="s">
        <v>73</v>
      </c>
      <c r="C23" s="1" t="s">
        <v>74</v>
      </c>
      <c r="D23" s="1" t="s">
        <v>37</v>
      </c>
      <c r="E23" s="21">
        <v>304190.17000000004</v>
      </c>
      <c r="F23" s="9">
        <v>54065</v>
      </c>
      <c r="G23" s="9">
        <v>13</v>
      </c>
      <c r="H23" s="10">
        <v>43476</v>
      </c>
      <c r="I23" s="11" t="s">
        <v>40</v>
      </c>
    </row>
    <row r="24" spans="1:9" x14ac:dyDescent="0.3">
      <c r="A24" s="8">
        <f>IF(B24&lt;&gt;"",ROWS($B$6:B24),"")</f>
        <v>19</v>
      </c>
      <c r="B24" s="1" t="s">
        <v>75</v>
      </c>
      <c r="C24" s="1" t="s">
        <v>76</v>
      </c>
      <c r="D24" s="1" t="s">
        <v>37</v>
      </c>
      <c r="E24" s="21">
        <v>294601.92</v>
      </c>
      <c r="F24" s="9">
        <v>60636</v>
      </c>
      <c r="G24" s="9">
        <v>33</v>
      </c>
      <c r="H24" s="10">
        <v>43476</v>
      </c>
      <c r="I24" s="11" t="s">
        <v>38</v>
      </c>
    </row>
    <row r="25" spans="1:9" x14ac:dyDescent="0.3">
      <c r="A25" s="8">
        <f>IF(B25&lt;&gt;"",ROWS($B$6:B25),"")</f>
        <v>20</v>
      </c>
      <c r="B25" s="1" t="s">
        <v>77</v>
      </c>
      <c r="C25" s="1" t="s">
        <v>78</v>
      </c>
      <c r="D25" s="1" t="s">
        <v>37</v>
      </c>
      <c r="E25" s="21">
        <v>290507.90000000002</v>
      </c>
      <c r="F25" s="9">
        <v>58444</v>
      </c>
      <c r="G25" s="9">
        <v>16</v>
      </c>
      <c r="H25" s="10">
        <v>43798</v>
      </c>
      <c r="I25" s="11" t="s">
        <v>43</v>
      </c>
    </row>
    <row r="26" spans="1:9" x14ac:dyDescent="0.3">
      <c r="A26" s="8">
        <f>IF(B26&lt;&gt;"",ROWS($B$6:B26),"")</f>
        <v>21</v>
      </c>
      <c r="B26" s="1" t="s">
        <v>79</v>
      </c>
      <c r="C26" s="1" t="s">
        <v>80</v>
      </c>
      <c r="D26" s="1" t="s">
        <v>926</v>
      </c>
      <c r="E26" s="21">
        <v>283544.82</v>
      </c>
      <c r="F26" s="9">
        <v>48800</v>
      </c>
      <c r="G26" s="9">
        <v>15</v>
      </c>
      <c r="H26" s="10">
        <v>43406</v>
      </c>
      <c r="I26" s="11" t="s">
        <v>82</v>
      </c>
    </row>
    <row r="27" spans="1:9" x14ac:dyDescent="0.3">
      <c r="A27" s="8">
        <f>IF(B27&lt;&gt;"",ROWS($B$6:B27),"")</f>
        <v>22</v>
      </c>
      <c r="B27" s="1" t="s">
        <v>83</v>
      </c>
      <c r="C27" s="1" t="s">
        <v>84</v>
      </c>
      <c r="D27" s="1" t="s">
        <v>37</v>
      </c>
      <c r="E27" s="21">
        <v>257825.38</v>
      </c>
      <c r="F27" s="9">
        <v>40827</v>
      </c>
      <c r="G27" s="9" t="s">
        <v>85</v>
      </c>
      <c r="H27" s="10">
        <v>43714</v>
      </c>
      <c r="I27" s="11" t="s">
        <v>34</v>
      </c>
    </row>
    <row r="28" spans="1:9" x14ac:dyDescent="0.3">
      <c r="A28" s="8">
        <f>IF(B28&lt;&gt;"",ROWS($B$6:B28),"")</f>
        <v>23</v>
      </c>
      <c r="B28" s="1" t="s">
        <v>86</v>
      </c>
      <c r="C28" s="1" t="s">
        <v>87</v>
      </c>
      <c r="D28" s="1" t="s">
        <v>37</v>
      </c>
      <c r="E28" s="21">
        <v>253767.05</v>
      </c>
      <c r="F28" s="9">
        <v>53554</v>
      </c>
      <c r="G28" s="9">
        <v>31</v>
      </c>
      <c r="H28" s="10">
        <v>43686</v>
      </c>
      <c r="I28" s="11" t="s">
        <v>38</v>
      </c>
    </row>
    <row r="29" spans="1:9" x14ac:dyDescent="0.3">
      <c r="A29" s="8">
        <f>IF(B29&lt;&gt;"",ROWS($B$6:B29),"")</f>
        <v>24</v>
      </c>
      <c r="B29" s="1" t="s">
        <v>88</v>
      </c>
      <c r="C29" s="1" t="s">
        <v>89</v>
      </c>
      <c r="D29" s="1" t="s">
        <v>37</v>
      </c>
      <c r="E29" s="21">
        <v>251803.73</v>
      </c>
      <c r="F29" s="9">
        <v>41145</v>
      </c>
      <c r="G29" s="9" t="s">
        <v>90</v>
      </c>
      <c r="H29" s="10">
        <v>43658</v>
      </c>
      <c r="I29" s="11" t="s">
        <v>34</v>
      </c>
    </row>
    <row r="30" spans="1:9" x14ac:dyDescent="0.3">
      <c r="A30" s="8">
        <f>IF(B30&lt;&gt;"",ROWS($B$6:B30),"")</f>
        <v>25</v>
      </c>
      <c r="B30" s="1" t="s">
        <v>91</v>
      </c>
      <c r="C30" s="1" t="s">
        <v>92</v>
      </c>
      <c r="D30" s="1" t="s">
        <v>37</v>
      </c>
      <c r="E30" s="21">
        <v>231368.27</v>
      </c>
      <c r="F30" s="9">
        <v>35098</v>
      </c>
      <c r="G30" s="9">
        <v>25</v>
      </c>
      <c r="H30" s="10">
        <v>43817</v>
      </c>
      <c r="I30" s="11" t="s">
        <v>38</v>
      </c>
    </row>
    <row r="31" spans="1:9" x14ac:dyDescent="0.3">
      <c r="A31" s="8">
        <f>IF(B31&lt;&gt;"",ROWS($B$6:B31),"")</f>
        <v>26</v>
      </c>
      <c r="B31" s="1" t="s">
        <v>93</v>
      </c>
      <c r="C31" s="1" t="s">
        <v>93</v>
      </c>
      <c r="D31" s="1" t="s">
        <v>37</v>
      </c>
      <c r="E31" s="21">
        <v>219559.02</v>
      </c>
      <c r="F31" s="9">
        <v>35233</v>
      </c>
      <c r="G31" s="9">
        <v>16</v>
      </c>
      <c r="H31" s="10">
        <v>43728</v>
      </c>
      <c r="I31" s="11" t="s">
        <v>94</v>
      </c>
    </row>
    <row r="32" spans="1:9" x14ac:dyDescent="0.3">
      <c r="A32" s="8">
        <f>IF(B32&lt;&gt;"",ROWS($B$6:B32),"")</f>
        <v>27</v>
      </c>
      <c r="B32" s="1" t="s">
        <v>95</v>
      </c>
      <c r="C32" s="1" t="s">
        <v>95</v>
      </c>
      <c r="D32" s="1" t="s">
        <v>27</v>
      </c>
      <c r="E32" s="21">
        <v>214476.02</v>
      </c>
      <c r="F32" s="9">
        <v>40040</v>
      </c>
      <c r="G32" s="9">
        <v>17</v>
      </c>
      <c r="H32" s="10">
        <v>43567</v>
      </c>
      <c r="I32" s="11" t="s">
        <v>40</v>
      </c>
    </row>
    <row r="33" spans="1:9" x14ac:dyDescent="0.3">
      <c r="A33" s="8">
        <f>IF(B33&lt;&gt;"",ROWS($B$6:B33),"")</f>
        <v>28</v>
      </c>
      <c r="B33" s="1" t="s">
        <v>96</v>
      </c>
      <c r="C33" s="1" t="s">
        <v>97</v>
      </c>
      <c r="D33" s="1" t="s">
        <v>98</v>
      </c>
      <c r="E33" s="21">
        <v>195989.4</v>
      </c>
      <c r="F33" s="9">
        <v>42556</v>
      </c>
      <c r="G33" s="9">
        <v>17</v>
      </c>
      <c r="H33" s="10">
        <v>43504</v>
      </c>
      <c r="I33" s="11" t="s">
        <v>34</v>
      </c>
    </row>
    <row r="34" spans="1:9" x14ac:dyDescent="0.3">
      <c r="A34" s="8">
        <f>IF(B34&lt;&gt;"",ROWS($B$6:B34),"")</f>
        <v>29</v>
      </c>
      <c r="B34" s="1" t="s">
        <v>99</v>
      </c>
      <c r="C34" s="1" t="s">
        <v>100</v>
      </c>
      <c r="D34" s="1" t="s">
        <v>101</v>
      </c>
      <c r="E34" s="21">
        <v>191799.38999999998</v>
      </c>
      <c r="F34" s="9">
        <v>30738</v>
      </c>
      <c r="G34" s="9">
        <v>26</v>
      </c>
      <c r="H34" s="10">
        <v>43532</v>
      </c>
      <c r="I34" s="11" t="s">
        <v>38</v>
      </c>
    </row>
    <row r="35" spans="1:9" x14ac:dyDescent="0.3">
      <c r="A35" s="8">
        <f>IF(B35&lt;&gt;"",ROWS($B$6:B35),"")</f>
        <v>30</v>
      </c>
      <c r="B35" s="1" t="s">
        <v>102</v>
      </c>
      <c r="C35" s="1" t="s">
        <v>103</v>
      </c>
      <c r="D35" s="1" t="s">
        <v>37</v>
      </c>
      <c r="E35" s="21">
        <v>181750.65</v>
      </c>
      <c r="F35" s="9">
        <v>29680</v>
      </c>
      <c r="G35" s="9">
        <v>27</v>
      </c>
      <c r="H35" s="10">
        <v>43511</v>
      </c>
      <c r="I35" s="11" t="s">
        <v>82</v>
      </c>
    </row>
    <row r="36" spans="1:9" x14ac:dyDescent="0.3">
      <c r="A36" s="8">
        <f>IF(B36&lt;&gt;"",ROWS($B$6:B36),"")</f>
        <v>31</v>
      </c>
      <c r="B36" s="1" t="s">
        <v>104</v>
      </c>
      <c r="C36" s="1" t="s">
        <v>105</v>
      </c>
      <c r="D36" s="1" t="s">
        <v>37</v>
      </c>
      <c r="E36" s="21">
        <v>180540.41</v>
      </c>
      <c r="F36" s="9">
        <v>31707</v>
      </c>
      <c r="G36" s="9">
        <v>14</v>
      </c>
      <c r="H36" s="10">
        <v>43630</v>
      </c>
      <c r="I36" s="11" t="s">
        <v>43</v>
      </c>
    </row>
    <row r="37" spans="1:9" x14ac:dyDescent="0.3">
      <c r="A37" s="8">
        <f>IF(B37&lt;&gt;"",ROWS($B$6:B37),"")</f>
        <v>32</v>
      </c>
      <c r="B37" s="1" t="s">
        <v>106</v>
      </c>
      <c r="C37" s="1" t="s">
        <v>107</v>
      </c>
      <c r="D37" s="1" t="s">
        <v>37</v>
      </c>
      <c r="E37" s="21">
        <v>177754.66</v>
      </c>
      <c r="F37" s="9">
        <v>30814</v>
      </c>
      <c r="G37" s="9">
        <v>23</v>
      </c>
      <c r="H37" s="10">
        <v>43763</v>
      </c>
      <c r="I37" s="11" t="s">
        <v>38</v>
      </c>
    </row>
    <row r="38" spans="1:9" x14ac:dyDescent="0.3">
      <c r="A38" s="8">
        <f>IF(B38&lt;&gt;"",ROWS($B$6:B38),"")</f>
        <v>33</v>
      </c>
      <c r="B38" s="1" t="s">
        <v>108</v>
      </c>
      <c r="C38" s="1" t="s">
        <v>109</v>
      </c>
      <c r="D38" s="1" t="s">
        <v>37</v>
      </c>
      <c r="E38" s="21">
        <v>172848.23</v>
      </c>
      <c r="F38" s="9">
        <v>29426</v>
      </c>
      <c r="G38" s="9" t="s">
        <v>110</v>
      </c>
      <c r="H38" s="10">
        <v>43728</v>
      </c>
      <c r="I38" s="11" t="s">
        <v>40</v>
      </c>
    </row>
    <row r="39" spans="1:9" x14ac:dyDescent="0.3">
      <c r="A39" s="8">
        <f>IF(B39&lt;&gt;"",ROWS($B$6:B39),"")</f>
        <v>34</v>
      </c>
      <c r="B39" s="1" t="s">
        <v>111</v>
      </c>
      <c r="C39" s="1" t="s">
        <v>112</v>
      </c>
      <c r="D39" s="1" t="s">
        <v>37</v>
      </c>
      <c r="E39" s="21">
        <v>171853.01</v>
      </c>
      <c r="F39" s="9">
        <v>37528</v>
      </c>
      <c r="G39" s="9">
        <v>17</v>
      </c>
      <c r="H39" s="10">
        <v>43490</v>
      </c>
      <c r="I39" s="11" t="s">
        <v>55</v>
      </c>
    </row>
    <row r="40" spans="1:9" x14ac:dyDescent="0.3">
      <c r="A40" s="8">
        <f>IF(B40&lt;&gt;"",ROWS($B$6:B40),"")</f>
        <v>35</v>
      </c>
      <c r="B40" s="1" t="s">
        <v>113</v>
      </c>
      <c r="C40" s="1" t="s">
        <v>114</v>
      </c>
      <c r="D40" s="1" t="s">
        <v>115</v>
      </c>
      <c r="E40" s="21">
        <v>171047.81</v>
      </c>
      <c r="F40" s="9">
        <v>29354</v>
      </c>
      <c r="G40" s="9">
        <v>15</v>
      </c>
      <c r="H40" s="10">
        <v>43469</v>
      </c>
      <c r="I40" s="11" t="s">
        <v>55</v>
      </c>
    </row>
    <row r="41" spans="1:9" x14ac:dyDescent="0.3">
      <c r="A41" s="8">
        <f>IF(B41&lt;&gt;"",ROWS($B$6:B41),"")</f>
        <v>36</v>
      </c>
      <c r="B41" s="1" t="s">
        <v>116</v>
      </c>
      <c r="C41" s="1" t="s">
        <v>117</v>
      </c>
      <c r="D41" s="1" t="s">
        <v>37</v>
      </c>
      <c r="E41" s="21">
        <v>163396.22</v>
      </c>
      <c r="F41" s="9">
        <v>26691</v>
      </c>
      <c r="G41" s="9">
        <v>16</v>
      </c>
      <c r="H41" s="10">
        <v>43794</v>
      </c>
      <c r="I41" s="11" t="s">
        <v>94</v>
      </c>
    </row>
    <row r="42" spans="1:9" x14ac:dyDescent="0.3">
      <c r="A42" s="8">
        <f>IF(B42&lt;&gt;"",ROWS($B$6:B42),"")</f>
        <v>37</v>
      </c>
      <c r="B42" s="1" t="s">
        <v>118</v>
      </c>
      <c r="C42" s="1" t="s">
        <v>119</v>
      </c>
      <c r="D42" s="1" t="s">
        <v>37</v>
      </c>
      <c r="E42" s="21">
        <v>161939.43000000002</v>
      </c>
      <c r="F42" s="9">
        <v>28188</v>
      </c>
      <c r="G42" s="9" t="s">
        <v>85</v>
      </c>
      <c r="H42" s="10">
        <v>43630</v>
      </c>
      <c r="I42" s="11" t="s">
        <v>55</v>
      </c>
    </row>
    <row r="43" spans="1:9" x14ac:dyDescent="0.3">
      <c r="A43" s="8">
        <f>IF(B43&lt;&gt;"",ROWS($B$6:B43),"")</f>
        <v>38</v>
      </c>
      <c r="B43" s="1" t="s">
        <v>120</v>
      </c>
      <c r="C43" s="1" t="s">
        <v>120</v>
      </c>
      <c r="D43" s="1" t="s">
        <v>27</v>
      </c>
      <c r="E43" s="21">
        <v>159978</v>
      </c>
      <c r="F43" s="9">
        <v>33038</v>
      </c>
      <c r="G43" s="9">
        <v>20</v>
      </c>
      <c r="H43" s="10">
        <v>43504</v>
      </c>
      <c r="I43" s="11" t="s">
        <v>121</v>
      </c>
    </row>
    <row r="44" spans="1:9" x14ac:dyDescent="0.3">
      <c r="A44" s="8">
        <f>IF(B44&lt;&gt;"",ROWS($B$6:B44),"")</f>
        <v>39</v>
      </c>
      <c r="B44" s="1" t="s">
        <v>122</v>
      </c>
      <c r="C44" s="1" t="s">
        <v>123</v>
      </c>
      <c r="D44" s="1" t="s">
        <v>124</v>
      </c>
      <c r="E44" s="21">
        <v>159782.95000000001</v>
      </c>
      <c r="F44" s="9">
        <v>30869</v>
      </c>
      <c r="G44" s="9">
        <v>13</v>
      </c>
      <c r="H44" s="10">
        <v>43595</v>
      </c>
      <c r="I44" s="11" t="s">
        <v>34</v>
      </c>
    </row>
    <row r="45" spans="1:9" x14ac:dyDescent="0.3">
      <c r="A45" s="8">
        <f>IF(B45&lt;&gt;"",ROWS($B$6:B45),"")</f>
        <v>40</v>
      </c>
      <c r="B45" s="1" t="s">
        <v>125</v>
      </c>
      <c r="C45" s="1" t="s">
        <v>126</v>
      </c>
      <c r="D45" s="1" t="s">
        <v>37</v>
      </c>
      <c r="E45" s="21">
        <v>151688.55999999997</v>
      </c>
      <c r="F45" s="9">
        <v>26568</v>
      </c>
      <c r="G45" s="9" t="s">
        <v>64</v>
      </c>
      <c r="H45" s="10">
        <v>43602</v>
      </c>
      <c r="I45" s="11" t="s">
        <v>40</v>
      </c>
    </row>
    <row r="46" spans="1:9" x14ac:dyDescent="0.3">
      <c r="A46" s="8">
        <f>IF(B46&lt;&gt;"",ROWS($B$6:B46),"")</f>
        <v>41</v>
      </c>
      <c r="B46" s="1" t="s">
        <v>127</v>
      </c>
      <c r="C46" s="1" t="s">
        <v>128</v>
      </c>
      <c r="D46" s="1" t="s">
        <v>37</v>
      </c>
      <c r="E46" s="21">
        <v>150180.29999999999</v>
      </c>
      <c r="F46" s="9">
        <v>30268</v>
      </c>
      <c r="G46" s="9" t="s">
        <v>33</v>
      </c>
      <c r="H46" s="10">
        <v>43721</v>
      </c>
      <c r="I46" s="11" t="s">
        <v>40</v>
      </c>
    </row>
    <row r="47" spans="1:9" x14ac:dyDescent="0.3">
      <c r="A47" s="8">
        <f>IF(B47&lt;&gt;"",ROWS($B$6:B47),"")</f>
        <v>42</v>
      </c>
      <c r="B47" s="1" t="s">
        <v>129</v>
      </c>
      <c r="C47" s="1" t="s">
        <v>129</v>
      </c>
      <c r="D47" s="1" t="s">
        <v>27</v>
      </c>
      <c r="E47" s="21">
        <v>147514.5</v>
      </c>
      <c r="F47" s="9">
        <v>28122</v>
      </c>
      <c r="G47" s="9">
        <v>15</v>
      </c>
      <c r="H47" s="10">
        <v>43686</v>
      </c>
      <c r="I47" s="11" t="s">
        <v>130</v>
      </c>
    </row>
    <row r="48" spans="1:9" x14ac:dyDescent="0.3">
      <c r="A48" s="8">
        <f>IF(B48&lt;&gt;"",ROWS($B$6:B48),"")</f>
        <v>43</v>
      </c>
      <c r="B48" s="1" t="s">
        <v>131</v>
      </c>
      <c r="C48" s="1" t="s">
        <v>131</v>
      </c>
      <c r="D48" s="1" t="s">
        <v>27</v>
      </c>
      <c r="E48" s="21">
        <v>139509.91</v>
      </c>
      <c r="F48" s="9">
        <v>26328</v>
      </c>
      <c r="G48" s="9">
        <v>22</v>
      </c>
      <c r="H48" s="10">
        <v>43574</v>
      </c>
      <c r="I48" s="11" t="s">
        <v>132</v>
      </c>
    </row>
    <row r="49" spans="1:9" x14ac:dyDescent="0.3">
      <c r="A49" s="8">
        <f>IF(B49&lt;&gt;"",ROWS($B$6:B49),"")</f>
        <v>44</v>
      </c>
      <c r="B49" s="1" t="s">
        <v>133</v>
      </c>
      <c r="C49" s="1" t="s">
        <v>134</v>
      </c>
      <c r="D49" s="1" t="s">
        <v>37</v>
      </c>
      <c r="E49" s="21">
        <v>133127</v>
      </c>
      <c r="F49" s="9">
        <v>24944</v>
      </c>
      <c r="G49" s="9">
        <v>16</v>
      </c>
      <c r="H49" s="10">
        <v>43567</v>
      </c>
      <c r="I49" s="11" t="s">
        <v>121</v>
      </c>
    </row>
    <row r="50" spans="1:9" x14ac:dyDescent="0.3">
      <c r="A50" s="8">
        <f>IF(B50&lt;&gt;"",ROWS($B$6:B50),"")</f>
        <v>45</v>
      </c>
      <c r="B50" s="1" t="s">
        <v>135</v>
      </c>
      <c r="C50" s="1" t="s">
        <v>136</v>
      </c>
      <c r="D50" s="1" t="s">
        <v>137</v>
      </c>
      <c r="E50" s="21">
        <v>132100.65</v>
      </c>
      <c r="F50" s="9">
        <v>29596</v>
      </c>
      <c r="G50" s="9">
        <v>16</v>
      </c>
      <c r="H50" s="10">
        <v>43546</v>
      </c>
      <c r="I50" s="11" t="s">
        <v>40</v>
      </c>
    </row>
    <row r="51" spans="1:9" x14ac:dyDescent="0.3">
      <c r="A51" s="8">
        <f>IF(B51&lt;&gt;"",ROWS($B$6:B51),"")</f>
        <v>46</v>
      </c>
      <c r="B51" s="1" t="s">
        <v>138</v>
      </c>
      <c r="C51" s="1" t="s">
        <v>138</v>
      </c>
      <c r="D51" s="1" t="s">
        <v>139</v>
      </c>
      <c r="E51" s="21">
        <v>130457.35</v>
      </c>
      <c r="F51" s="9">
        <v>20724</v>
      </c>
      <c r="G51" s="9">
        <v>16</v>
      </c>
      <c r="H51" s="10">
        <v>43805</v>
      </c>
      <c r="I51" s="11" t="s">
        <v>43</v>
      </c>
    </row>
    <row r="52" spans="1:9" x14ac:dyDescent="0.3">
      <c r="A52" s="8">
        <f>IF(B52&lt;&gt;"",ROWS($B$6:B52),"")</f>
        <v>47</v>
      </c>
      <c r="B52" s="1" t="s">
        <v>140</v>
      </c>
      <c r="C52" s="1" t="s">
        <v>140</v>
      </c>
      <c r="D52" s="1" t="s">
        <v>139</v>
      </c>
      <c r="E52" s="21">
        <v>128706.21</v>
      </c>
      <c r="F52" s="9">
        <v>23460</v>
      </c>
      <c r="G52" s="9">
        <v>17</v>
      </c>
      <c r="H52" s="10">
        <v>43623</v>
      </c>
      <c r="I52" s="11" t="s">
        <v>141</v>
      </c>
    </row>
    <row r="53" spans="1:9" x14ac:dyDescent="0.3">
      <c r="A53" s="8">
        <f>IF(B53&lt;&gt;"",ROWS($B$6:B53),"")</f>
        <v>48</v>
      </c>
      <c r="B53" s="1" t="s">
        <v>142</v>
      </c>
      <c r="C53" s="1" t="s">
        <v>143</v>
      </c>
      <c r="D53" s="1" t="s">
        <v>144</v>
      </c>
      <c r="E53" s="21">
        <v>128541.17</v>
      </c>
      <c r="F53" s="9">
        <v>21972</v>
      </c>
      <c r="G53" s="9">
        <v>15</v>
      </c>
      <c r="H53" s="10">
        <v>43525</v>
      </c>
      <c r="I53" s="11" t="s">
        <v>145</v>
      </c>
    </row>
    <row r="54" spans="1:9" x14ac:dyDescent="0.3">
      <c r="A54" s="8">
        <f>IF(B54&lt;&gt;"",ROWS($B$6:B54),"")</f>
        <v>49</v>
      </c>
      <c r="B54" s="1" t="s">
        <v>146</v>
      </c>
      <c r="C54" s="1" t="s">
        <v>147</v>
      </c>
      <c r="D54" s="1" t="s">
        <v>37</v>
      </c>
      <c r="E54" s="21">
        <v>125008.15</v>
      </c>
      <c r="F54" s="9">
        <v>29389</v>
      </c>
      <c r="G54" s="9" t="s">
        <v>90</v>
      </c>
      <c r="H54" s="10">
        <v>43651</v>
      </c>
      <c r="I54" s="11" t="s">
        <v>40</v>
      </c>
    </row>
    <row r="55" spans="1:9" x14ac:dyDescent="0.3">
      <c r="A55" s="8">
        <f>IF(B55&lt;&gt;"",ROWS($B$6:B55),"")</f>
        <v>50</v>
      </c>
      <c r="B55" s="1" t="s">
        <v>148</v>
      </c>
      <c r="C55" s="1" t="s">
        <v>149</v>
      </c>
      <c r="D55" s="1" t="s">
        <v>101</v>
      </c>
      <c r="E55" s="21">
        <v>123957.99</v>
      </c>
      <c r="F55" s="9">
        <v>20256</v>
      </c>
      <c r="G55" s="9">
        <v>11</v>
      </c>
      <c r="H55" s="10">
        <v>43455</v>
      </c>
      <c r="I55" s="11" t="s">
        <v>34</v>
      </c>
    </row>
    <row r="56" spans="1:9" x14ac:dyDescent="0.3">
      <c r="A56" s="8">
        <f>IF(B56&lt;&gt;"",ROWS($B$6:B56),"")</f>
        <v>51</v>
      </c>
      <c r="B56" s="1" t="s">
        <v>150</v>
      </c>
      <c r="C56" s="1" t="s">
        <v>151</v>
      </c>
      <c r="D56" s="1" t="s">
        <v>37</v>
      </c>
      <c r="E56" s="21">
        <v>121148.23</v>
      </c>
      <c r="F56" s="9">
        <v>20321</v>
      </c>
      <c r="G56" s="9" t="s">
        <v>70</v>
      </c>
      <c r="H56" s="10">
        <v>43798</v>
      </c>
      <c r="I56" s="11" t="s">
        <v>40</v>
      </c>
    </row>
    <row r="57" spans="1:9" x14ac:dyDescent="0.3">
      <c r="A57" s="8">
        <f>IF(B57&lt;&gt;"",ROWS($B$6:B57),"")</f>
        <v>52</v>
      </c>
      <c r="B57" s="1" t="s">
        <v>152</v>
      </c>
      <c r="C57" s="1" t="s">
        <v>152</v>
      </c>
      <c r="D57" s="1" t="s">
        <v>27</v>
      </c>
      <c r="E57" s="21">
        <v>120454.36</v>
      </c>
      <c r="F57" s="9">
        <v>22413</v>
      </c>
      <c r="G57" s="9">
        <v>15</v>
      </c>
      <c r="H57" s="10">
        <v>43693</v>
      </c>
      <c r="I57" s="11" t="s">
        <v>153</v>
      </c>
    </row>
    <row r="58" spans="1:9" x14ac:dyDescent="0.3">
      <c r="A58" s="8">
        <f>IF(B58&lt;&gt;"",ROWS($B$6:B58),"")</f>
        <v>53</v>
      </c>
      <c r="B58" s="1" t="s">
        <v>154</v>
      </c>
      <c r="C58" s="1" t="s">
        <v>155</v>
      </c>
      <c r="D58" s="1" t="s">
        <v>156</v>
      </c>
      <c r="E58" s="21">
        <v>118498.46</v>
      </c>
      <c r="F58" s="9">
        <v>18708</v>
      </c>
      <c r="G58" s="9" t="s">
        <v>85</v>
      </c>
      <c r="H58" s="10">
        <v>43777</v>
      </c>
      <c r="I58" s="11" t="s">
        <v>40</v>
      </c>
    </row>
    <row r="59" spans="1:9" x14ac:dyDescent="0.3">
      <c r="A59" s="8">
        <f>IF(B59&lt;&gt;"",ROWS($B$6:B59),"")</f>
        <v>54</v>
      </c>
      <c r="B59" s="1" t="s">
        <v>157</v>
      </c>
      <c r="C59" s="1" t="s">
        <v>158</v>
      </c>
      <c r="D59" s="1" t="s">
        <v>37</v>
      </c>
      <c r="E59" s="21">
        <v>116290.15</v>
      </c>
      <c r="F59" s="9">
        <v>20542</v>
      </c>
      <c r="G59" s="9">
        <v>16</v>
      </c>
      <c r="H59" s="10">
        <v>43483</v>
      </c>
      <c r="I59" s="11" t="s">
        <v>38</v>
      </c>
    </row>
    <row r="60" spans="1:9" x14ac:dyDescent="0.3">
      <c r="A60" s="8">
        <f>IF(B60&lt;&gt;"",ROWS($B$6:B60),"")</f>
        <v>55</v>
      </c>
      <c r="B60" s="1" t="s">
        <v>159</v>
      </c>
      <c r="C60" s="1" t="s">
        <v>160</v>
      </c>
      <c r="D60" s="1" t="s">
        <v>37</v>
      </c>
      <c r="E60" s="21">
        <v>112842.56</v>
      </c>
      <c r="F60" s="9">
        <v>17534</v>
      </c>
      <c r="G60" s="9">
        <v>6</v>
      </c>
      <c r="H60" s="10">
        <v>43770</v>
      </c>
      <c r="I60" s="11" t="s">
        <v>94</v>
      </c>
    </row>
    <row r="61" spans="1:9" x14ac:dyDescent="0.3">
      <c r="A61" s="8">
        <f>IF(B61&lt;&gt;"",ROWS($B$6:B61),"")</f>
        <v>56</v>
      </c>
      <c r="B61" s="1" t="s">
        <v>161</v>
      </c>
      <c r="C61" s="1" t="s">
        <v>162</v>
      </c>
      <c r="D61" s="1" t="s">
        <v>37</v>
      </c>
      <c r="E61" s="21">
        <v>104837.54000000001</v>
      </c>
      <c r="F61" s="9">
        <v>17933</v>
      </c>
      <c r="G61" s="9">
        <v>13</v>
      </c>
      <c r="H61" s="10">
        <v>43546</v>
      </c>
      <c r="I61" s="11" t="s">
        <v>43</v>
      </c>
    </row>
    <row r="62" spans="1:9" x14ac:dyDescent="0.3">
      <c r="A62" s="8">
        <f>IF(B62&lt;&gt;"",ROWS($B$6:B62),"")</f>
        <v>57</v>
      </c>
      <c r="B62" s="1" t="s">
        <v>163</v>
      </c>
      <c r="C62" s="1" t="s">
        <v>164</v>
      </c>
      <c r="D62" s="1" t="s">
        <v>165</v>
      </c>
      <c r="E62" s="21">
        <v>104745.00000000001</v>
      </c>
      <c r="F62" s="9">
        <v>19348</v>
      </c>
      <c r="G62" s="9">
        <v>11</v>
      </c>
      <c r="H62" s="10">
        <v>43595</v>
      </c>
      <c r="I62" s="11" t="s">
        <v>166</v>
      </c>
    </row>
    <row r="63" spans="1:9" x14ac:dyDescent="0.3">
      <c r="A63" s="8">
        <f>IF(B63&lt;&gt;"",ROWS($B$6:B63),"")</f>
        <v>58</v>
      </c>
      <c r="B63" s="1" t="s">
        <v>167</v>
      </c>
      <c r="C63" s="1" t="s">
        <v>168</v>
      </c>
      <c r="D63" s="1" t="s">
        <v>37</v>
      </c>
      <c r="E63" s="21">
        <v>103691.94</v>
      </c>
      <c r="F63" s="9">
        <v>17123</v>
      </c>
      <c r="G63" s="9" t="s">
        <v>169</v>
      </c>
      <c r="H63" s="10">
        <v>43763</v>
      </c>
      <c r="I63" s="11" t="s">
        <v>40</v>
      </c>
    </row>
    <row r="64" spans="1:9" x14ac:dyDescent="0.3">
      <c r="A64" s="8">
        <f>IF(B64&lt;&gt;"",ROWS($B$6:B64),"")</f>
        <v>59</v>
      </c>
      <c r="B64" s="1" t="s">
        <v>170</v>
      </c>
      <c r="C64" s="1" t="s">
        <v>171</v>
      </c>
      <c r="D64" s="1" t="s">
        <v>172</v>
      </c>
      <c r="E64" s="21">
        <v>95803.430000000008</v>
      </c>
      <c r="F64" s="9">
        <v>19929</v>
      </c>
      <c r="G64" s="9" t="s">
        <v>33</v>
      </c>
      <c r="H64" s="10">
        <v>43784</v>
      </c>
      <c r="I64" s="11" t="s">
        <v>40</v>
      </c>
    </row>
    <row r="65" spans="1:9" x14ac:dyDescent="0.3">
      <c r="A65" s="8">
        <f>IF(B65&lt;&gt;"",ROWS($B$6:B65),"")</f>
        <v>60</v>
      </c>
      <c r="B65" s="1" t="s">
        <v>173</v>
      </c>
      <c r="C65" s="1" t="s">
        <v>174</v>
      </c>
      <c r="D65" s="1" t="s">
        <v>175</v>
      </c>
      <c r="E65" s="21">
        <v>94829.69</v>
      </c>
      <c r="F65" s="9">
        <v>21205</v>
      </c>
      <c r="G65" s="9">
        <v>6</v>
      </c>
      <c r="H65" s="10">
        <v>43385</v>
      </c>
      <c r="I65" s="11" t="s">
        <v>40</v>
      </c>
    </row>
    <row r="66" spans="1:9" x14ac:dyDescent="0.3">
      <c r="A66" s="8">
        <f>IF(B66&lt;&gt;"",ROWS($B$6:B66),"")</f>
        <v>61</v>
      </c>
      <c r="B66" s="1" t="s">
        <v>176</v>
      </c>
      <c r="C66" s="1" t="s">
        <v>177</v>
      </c>
      <c r="D66" s="1" t="s">
        <v>37</v>
      </c>
      <c r="E66" s="21">
        <v>93293.35</v>
      </c>
      <c r="F66" s="9">
        <v>20860</v>
      </c>
      <c r="G66" s="9">
        <v>17</v>
      </c>
      <c r="H66" s="10">
        <v>43567</v>
      </c>
      <c r="I66" s="11" t="s">
        <v>141</v>
      </c>
    </row>
    <row r="67" spans="1:9" x14ac:dyDescent="0.3">
      <c r="A67" s="8">
        <f>IF(B67&lt;&gt;"",ROWS($B$6:B67),"")</f>
        <v>62</v>
      </c>
      <c r="B67" s="1" t="s">
        <v>178</v>
      </c>
      <c r="C67" s="1" t="s">
        <v>179</v>
      </c>
      <c r="D67" s="1" t="s">
        <v>37</v>
      </c>
      <c r="E67" s="21">
        <v>93200.27</v>
      </c>
      <c r="F67" s="9">
        <v>21250</v>
      </c>
      <c r="G67" s="9">
        <v>12</v>
      </c>
      <c r="H67" s="10">
        <v>43434</v>
      </c>
      <c r="I67" s="11" t="s">
        <v>43</v>
      </c>
    </row>
    <row r="68" spans="1:9" x14ac:dyDescent="0.3">
      <c r="A68" s="8">
        <f>IF(B68&lt;&gt;"",ROWS($B$6:B68),"")</f>
        <v>63</v>
      </c>
      <c r="B68" s="1" t="s">
        <v>180</v>
      </c>
      <c r="C68" s="1" t="s">
        <v>180</v>
      </c>
      <c r="D68" s="1" t="s">
        <v>37</v>
      </c>
      <c r="E68" s="21">
        <v>91510.040000000008</v>
      </c>
      <c r="F68" s="9">
        <v>16620</v>
      </c>
      <c r="G68" s="9">
        <v>10</v>
      </c>
      <c r="H68" s="10">
        <v>43560</v>
      </c>
      <c r="I68" s="11" t="s">
        <v>34</v>
      </c>
    </row>
    <row r="69" spans="1:9" x14ac:dyDescent="0.3">
      <c r="A69" s="8">
        <f>IF(B69&lt;&gt;"",ROWS($B$6:B69),"")</f>
        <v>64</v>
      </c>
      <c r="B69" s="1" t="s">
        <v>181</v>
      </c>
      <c r="C69" s="1" t="s">
        <v>182</v>
      </c>
      <c r="D69" s="1" t="s">
        <v>183</v>
      </c>
      <c r="E69" s="21">
        <v>90139.23</v>
      </c>
      <c r="F69" s="9">
        <v>14599</v>
      </c>
      <c r="G69" s="9" t="s">
        <v>184</v>
      </c>
      <c r="H69" s="10">
        <v>43812</v>
      </c>
      <c r="I69" s="11" t="s">
        <v>40</v>
      </c>
    </row>
    <row r="70" spans="1:9" x14ac:dyDescent="0.3">
      <c r="A70" s="8">
        <f>IF(B70&lt;&gt;"",ROWS($B$6:B70),"")</f>
        <v>65</v>
      </c>
      <c r="B70" s="1" t="s">
        <v>185</v>
      </c>
      <c r="C70" s="1" t="s">
        <v>186</v>
      </c>
      <c r="D70" s="1" t="s">
        <v>187</v>
      </c>
      <c r="E70" s="21">
        <v>82963.78</v>
      </c>
      <c r="F70" s="9">
        <v>15126</v>
      </c>
      <c r="G70" s="9">
        <v>15</v>
      </c>
      <c r="H70" s="10">
        <v>43616</v>
      </c>
      <c r="I70" s="11" t="s">
        <v>34</v>
      </c>
    </row>
    <row r="71" spans="1:9" x14ac:dyDescent="0.3">
      <c r="A71" s="8">
        <f>IF(B71&lt;&gt;"",ROWS($B$6:B71),"")</f>
        <v>66</v>
      </c>
      <c r="B71" s="1" t="s">
        <v>188</v>
      </c>
      <c r="C71" s="1" t="s">
        <v>189</v>
      </c>
      <c r="D71" s="1" t="s">
        <v>37</v>
      </c>
      <c r="E71" s="21">
        <v>81469.13</v>
      </c>
      <c r="F71" s="9">
        <v>13278</v>
      </c>
      <c r="G71" s="9" t="s">
        <v>64</v>
      </c>
      <c r="H71" s="10">
        <v>43777</v>
      </c>
      <c r="I71" s="11" t="s">
        <v>34</v>
      </c>
    </row>
    <row r="72" spans="1:9" x14ac:dyDescent="0.3">
      <c r="A72" s="8">
        <f>IF(B72&lt;&gt;"",ROWS($B$6:B72),"")</f>
        <v>67</v>
      </c>
      <c r="B72" s="1" t="s">
        <v>190</v>
      </c>
      <c r="C72" s="1" t="s">
        <v>191</v>
      </c>
      <c r="D72" s="1" t="s">
        <v>192</v>
      </c>
      <c r="E72" s="21">
        <v>81275.329999999987</v>
      </c>
      <c r="F72" s="9">
        <v>15050</v>
      </c>
      <c r="G72" s="9">
        <v>15</v>
      </c>
      <c r="H72" s="10">
        <v>43539</v>
      </c>
      <c r="I72" s="11" t="s">
        <v>40</v>
      </c>
    </row>
    <row r="73" spans="1:9" x14ac:dyDescent="0.3">
      <c r="A73" s="8">
        <f>IF(B73&lt;&gt;"",ROWS($B$6:B73),"")</f>
        <v>68</v>
      </c>
      <c r="B73" s="1" t="s">
        <v>193</v>
      </c>
      <c r="C73" s="1" t="s">
        <v>194</v>
      </c>
      <c r="D73" s="1" t="s">
        <v>37</v>
      </c>
      <c r="E73" s="21">
        <v>81013.3</v>
      </c>
      <c r="F73" s="9">
        <v>16381</v>
      </c>
      <c r="G73" s="9">
        <v>13</v>
      </c>
      <c r="H73" s="10">
        <v>43609</v>
      </c>
      <c r="I73" s="11" t="s">
        <v>38</v>
      </c>
    </row>
    <row r="74" spans="1:9" x14ac:dyDescent="0.3">
      <c r="A74" s="8">
        <f>IF(B74&lt;&gt;"",ROWS($B$6:B74),"")</f>
        <v>69</v>
      </c>
      <c r="B74" s="1" t="s">
        <v>195</v>
      </c>
      <c r="C74" s="1" t="s">
        <v>196</v>
      </c>
      <c r="D74" s="1" t="s">
        <v>183</v>
      </c>
      <c r="E74" s="21">
        <v>80823</v>
      </c>
      <c r="F74" s="9">
        <v>13178</v>
      </c>
      <c r="G74" s="9">
        <v>5</v>
      </c>
      <c r="H74" s="10">
        <v>43469</v>
      </c>
      <c r="I74" s="11" t="s">
        <v>40</v>
      </c>
    </row>
    <row r="75" spans="1:9" x14ac:dyDescent="0.3">
      <c r="A75" s="8">
        <f>IF(B75&lt;&gt;"",ROWS($B$6:B75),"")</f>
        <v>70</v>
      </c>
      <c r="B75" s="1" t="s">
        <v>197</v>
      </c>
      <c r="C75" s="1" t="s">
        <v>198</v>
      </c>
      <c r="D75" s="1" t="s">
        <v>199</v>
      </c>
      <c r="E75" s="21">
        <v>80102.95</v>
      </c>
      <c r="F75" s="9">
        <v>14013</v>
      </c>
      <c r="G75" s="9">
        <v>11</v>
      </c>
      <c r="H75" s="10">
        <v>43469</v>
      </c>
      <c r="I75" s="11" t="s">
        <v>200</v>
      </c>
    </row>
    <row r="76" spans="1:9" x14ac:dyDescent="0.3">
      <c r="A76" s="8">
        <f>IF(B76&lt;&gt;"",ROWS($B$6:B76),"")</f>
        <v>71</v>
      </c>
      <c r="B76" s="1" t="s">
        <v>201</v>
      </c>
      <c r="C76" s="1" t="s">
        <v>202</v>
      </c>
      <c r="D76" s="1" t="s">
        <v>37</v>
      </c>
      <c r="E76" s="21">
        <v>77923.3</v>
      </c>
      <c r="F76" s="9">
        <v>13507</v>
      </c>
      <c r="G76" s="9" t="s">
        <v>85</v>
      </c>
      <c r="H76" s="10">
        <v>43679</v>
      </c>
      <c r="I76" s="11" t="s">
        <v>40</v>
      </c>
    </row>
    <row r="77" spans="1:9" x14ac:dyDescent="0.3">
      <c r="A77" s="8">
        <f>IF(B77&lt;&gt;"",ROWS($B$6:B77),"")</f>
        <v>72</v>
      </c>
      <c r="B77" s="1" t="s">
        <v>203</v>
      </c>
      <c r="C77" s="1" t="s">
        <v>204</v>
      </c>
      <c r="D77" s="1" t="s">
        <v>156</v>
      </c>
      <c r="E77" s="21">
        <v>77347.199999999997</v>
      </c>
      <c r="F77" s="9">
        <v>12306</v>
      </c>
      <c r="G77" s="9">
        <v>16</v>
      </c>
      <c r="H77" s="10">
        <v>43749</v>
      </c>
      <c r="I77" s="11" t="s">
        <v>205</v>
      </c>
    </row>
    <row r="78" spans="1:9" x14ac:dyDescent="0.3">
      <c r="A78" s="8">
        <f>IF(B78&lt;&gt;"",ROWS($B$6:B78),"")</f>
        <v>73</v>
      </c>
      <c r="B78" s="1" t="s">
        <v>206</v>
      </c>
      <c r="C78" s="1" t="s">
        <v>207</v>
      </c>
      <c r="D78" s="1" t="s">
        <v>37</v>
      </c>
      <c r="E78" s="21">
        <v>76217.66</v>
      </c>
      <c r="F78" s="9">
        <v>14389</v>
      </c>
      <c r="G78" s="9">
        <v>14</v>
      </c>
      <c r="H78" s="10">
        <v>43700</v>
      </c>
      <c r="I78" s="11" t="s">
        <v>94</v>
      </c>
    </row>
    <row r="79" spans="1:9" x14ac:dyDescent="0.3">
      <c r="A79" s="8">
        <f>IF(B79&lt;&gt;"",ROWS($B$6:B79),"")</f>
        <v>74</v>
      </c>
      <c r="B79" s="1" t="s">
        <v>208</v>
      </c>
      <c r="C79" s="1" t="s">
        <v>208</v>
      </c>
      <c r="D79" s="1" t="s">
        <v>183</v>
      </c>
      <c r="E79" s="21">
        <v>73473</v>
      </c>
      <c r="F79" s="9">
        <v>12866</v>
      </c>
      <c r="G79" s="9">
        <v>10</v>
      </c>
      <c r="H79" s="10">
        <v>43111</v>
      </c>
      <c r="I79" s="11" t="s">
        <v>121</v>
      </c>
    </row>
    <row r="80" spans="1:9" x14ac:dyDescent="0.3">
      <c r="A80" s="8">
        <f>IF(B80&lt;&gt;"",ROWS($B$6:B80),"")</f>
        <v>75</v>
      </c>
      <c r="B80" s="1" t="s">
        <v>209</v>
      </c>
      <c r="C80" s="1" t="s">
        <v>210</v>
      </c>
      <c r="D80" s="1" t="s">
        <v>37</v>
      </c>
      <c r="E80" s="21">
        <v>72592.36</v>
      </c>
      <c r="F80" s="9">
        <v>12773</v>
      </c>
      <c r="G80" s="9">
        <v>11</v>
      </c>
      <c r="H80" s="10">
        <v>43469</v>
      </c>
      <c r="I80" s="11" t="s">
        <v>34</v>
      </c>
    </row>
    <row r="81" spans="1:9" x14ac:dyDescent="0.3">
      <c r="A81" s="8">
        <f>IF(B81&lt;&gt;"",ROWS($B$6:B81),"")</f>
        <v>76</v>
      </c>
      <c r="B81" s="1" t="s">
        <v>211</v>
      </c>
      <c r="C81" s="1" t="s">
        <v>212</v>
      </c>
      <c r="D81" s="1" t="s">
        <v>32</v>
      </c>
      <c r="E81" s="21">
        <v>71791.86</v>
      </c>
      <c r="F81" s="9">
        <v>15868</v>
      </c>
      <c r="G81" s="9" t="s">
        <v>213</v>
      </c>
      <c r="H81" s="10">
        <v>43749</v>
      </c>
      <c r="I81" s="11" t="s">
        <v>40</v>
      </c>
    </row>
    <row r="82" spans="1:9" x14ac:dyDescent="0.3">
      <c r="A82" s="8">
        <f>IF(B82&lt;&gt;"",ROWS($B$6:B82),"")</f>
        <v>77</v>
      </c>
      <c r="B82" s="1" t="s">
        <v>214</v>
      </c>
      <c r="C82" s="1" t="s">
        <v>215</v>
      </c>
      <c r="D82" s="1" t="s">
        <v>37</v>
      </c>
      <c r="E82" s="21">
        <v>71104.39</v>
      </c>
      <c r="F82" s="9">
        <v>12198</v>
      </c>
      <c r="G82" s="9">
        <v>10</v>
      </c>
      <c r="H82" s="10">
        <v>43574</v>
      </c>
      <c r="I82" s="11" t="s">
        <v>34</v>
      </c>
    </row>
    <row r="83" spans="1:9" x14ac:dyDescent="0.3">
      <c r="A83" s="8">
        <f>IF(B83&lt;&gt;"",ROWS($B$6:B83),"")</f>
        <v>78</v>
      </c>
      <c r="B83" s="1" t="s">
        <v>216</v>
      </c>
      <c r="C83" s="1" t="s">
        <v>217</v>
      </c>
      <c r="D83" s="1" t="s">
        <v>218</v>
      </c>
      <c r="E83" s="21">
        <v>68461</v>
      </c>
      <c r="F83" s="9">
        <v>16312</v>
      </c>
      <c r="G83" s="9">
        <v>18</v>
      </c>
      <c r="H83" s="10">
        <v>43518</v>
      </c>
      <c r="I83" s="11" t="s">
        <v>121</v>
      </c>
    </row>
    <row r="84" spans="1:9" x14ac:dyDescent="0.3">
      <c r="A84" s="8">
        <f>IF(B84&lt;&gt;"",ROWS($B$6:B84),"")</f>
        <v>79</v>
      </c>
      <c r="B84" s="1" t="s">
        <v>219</v>
      </c>
      <c r="C84" s="1" t="s">
        <v>220</v>
      </c>
      <c r="D84" s="1" t="s">
        <v>221</v>
      </c>
      <c r="E84" s="21">
        <v>66707.53</v>
      </c>
      <c r="F84" s="9">
        <v>15399</v>
      </c>
      <c r="G84" s="9">
        <v>5</v>
      </c>
      <c r="H84" s="10">
        <v>43588</v>
      </c>
      <c r="I84" s="11" t="s">
        <v>40</v>
      </c>
    </row>
    <row r="85" spans="1:9" x14ac:dyDescent="0.3">
      <c r="A85" s="8">
        <f>IF(B85&lt;&gt;"",ROWS($B$6:B85),"")</f>
        <v>80</v>
      </c>
      <c r="B85" s="1" t="s">
        <v>222</v>
      </c>
      <c r="C85" s="1" t="s">
        <v>223</v>
      </c>
      <c r="D85" s="1" t="s">
        <v>224</v>
      </c>
      <c r="E85" s="21">
        <v>66527.48</v>
      </c>
      <c r="F85" s="9">
        <v>11543</v>
      </c>
      <c r="G85" s="9" t="s">
        <v>64</v>
      </c>
      <c r="H85" s="10">
        <v>43686</v>
      </c>
      <c r="I85" s="11" t="s">
        <v>40</v>
      </c>
    </row>
    <row r="86" spans="1:9" x14ac:dyDescent="0.3">
      <c r="A86" s="8">
        <f>IF(B86&lt;&gt;"",ROWS($B$6:B86),"")</f>
        <v>81</v>
      </c>
      <c r="B86" s="1" t="s">
        <v>225</v>
      </c>
      <c r="C86" s="1" t="s">
        <v>226</v>
      </c>
      <c r="D86" s="1" t="s">
        <v>183</v>
      </c>
      <c r="E86" s="21">
        <v>65381.05</v>
      </c>
      <c r="F86" s="9">
        <v>10828</v>
      </c>
      <c r="G86" s="9">
        <v>5</v>
      </c>
      <c r="H86" s="10">
        <v>43490</v>
      </c>
      <c r="I86" s="11" t="s">
        <v>40</v>
      </c>
    </row>
    <row r="87" spans="1:9" x14ac:dyDescent="0.3">
      <c r="A87" s="8">
        <f>IF(B87&lt;&gt;"",ROWS($B$6:B87),"")</f>
        <v>82</v>
      </c>
      <c r="B87" s="1" t="s">
        <v>227</v>
      </c>
      <c r="C87" s="1" t="s">
        <v>228</v>
      </c>
      <c r="D87" s="1" t="s">
        <v>37</v>
      </c>
      <c r="E87" s="21">
        <v>65316</v>
      </c>
      <c r="F87" s="9">
        <v>12416</v>
      </c>
      <c r="G87" s="9">
        <v>14</v>
      </c>
      <c r="H87" s="10">
        <v>43700</v>
      </c>
      <c r="I87" s="11" t="s">
        <v>43</v>
      </c>
    </row>
    <row r="88" spans="1:9" x14ac:dyDescent="0.3">
      <c r="A88" s="8">
        <f>IF(B88&lt;&gt;"",ROWS($B$6:B88),"")</f>
        <v>83</v>
      </c>
      <c r="B88" s="1" t="s">
        <v>229</v>
      </c>
      <c r="C88" s="1" t="s">
        <v>230</v>
      </c>
      <c r="D88" s="1" t="s">
        <v>231</v>
      </c>
      <c r="E88" s="21">
        <v>62661</v>
      </c>
      <c r="F88" s="9">
        <v>15882</v>
      </c>
      <c r="G88" s="9">
        <v>17</v>
      </c>
      <c r="H88" s="10">
        <v>43637</v>
      </c>
      <c r="I88" s="11" t="s">
        <v>121</v>
      </c>
    </row>
    <row r="89" spans="1:9" x14ac:dyDescent="0.3">
      <c r="A89" s="8">
        <f>IF(B89&lt;&gt;"",ROWS($B$6:B89),"")</f>
        <v>84</v>
      </c>
      <c r="B89" s="1" t="s">
        <v>232</v>
      </c>
      <c r="C89" s="1" t="s">
        <v>233</v>
      </c>
      <c r="D89" s="1" t="s">
        <v>234</v>
      </c>
      <c r="E89" s="21">
        <v>61919.21</v>
      </c>
      <c r="F89" s="9">
        <v>13881</v>
      </c>
      <c r="G89" s="9">
        <v>17</v>
      </c>
      <c r="H89" s="10">
        <v>43791</v>
      </c>
      <c r="I89" s="11" t="s">
        <v>145</v>
      </c>
    </row>
    <row r="90" spans="1:9" x14ac:dyDescent="0.3">
      <c r="A90" s="8">
        <f>IF(B90&lt;&gt;"",ROWS($B$6:B90),"")</f>
        <v>85</v>
      </c>
      <c r="B90" s="1" t="s">
        <v>235</v>
      </c>
      <c r="C90" s="1" t="s">
        <v>236</v>
      </c>
      <c r="D90" s="1" t="s">
        <v>237</v>
      </c>
      <c r="E90" s="21">
        <v>61746.18</v>
      </c>
      <c r="F90" s="9">
        <v>11625</v>
      </c>
      <c r="G90" s="9">
        <v>17</v>
      </c>
      <c r="H90" s="10">
        <v>43483</v>
      </c>
      <c r="I90" s="11" t="s">
        <v>82</v>
      </c>
    </row>
    <row r="91" spans="1:9" x14ac:dyDescent="0.3">
      <c r="A91" s="8">
        <f>IF(B91&lt;&gt;"",ROWS($B$6:B91),"")</f>
        <v>86</v>
      </c>
      <c r="B91" s="1" t="s">
        <v>238</v>
      </c>
      <c r="C91" s="1" t="s">
        <v>238</v>
      </c>
      <c r="D91" s="1" t="s">
        <v>239</v>
      </c>
      <c r="E91" s="21">
        <v>61468.77</v>
      </c>
      <c r="F91" s="9">
        <v>11839</v>
      </c>
      <c r="G91" s="9">
        <v>22</v>
      </c>
      <c r="H91" s="10">
        <v>43728</v>
      </c>
      <c r="I91" s="11" t="s">
        <v>240</v>
      </c>
    </row>
    <row r="92" spans="1:9" x14ac:dyDescent="0.3">
      <c r="A92" s="8">
        <f>IF(B92&lt;&gt;"",ROWS($B$6:B92),"")</f>
        <v>87</v>
      </c>
      <c r="B92" s="1" t="s">
        <v>241</v>
      </c>
      <c r="C92" s="1" t="s">
        <v>241</v>
      </c>
      <c r="D92" s="1" t="s">
        <v>242</v>
      </c>
      <c r="E92" s="21">
        <v>60638.76</v>
      </c>
      <c r="F92" s="9">
        <v>10445</v>
      </c>
      <c r="G92" s="9" t="s">
        <v>243</v>
      </c>
      <c r="H92" s="10">
        <v>43644</v>
      </c>
      <c r="I92" s="11" t="s">
        <v>40</v>
      </c>
    </row>
    <row r="93" spans="1:9" x14ac:dyDescent="0.3">
      <c r="A93" s="8">
        <f>IF(B93&lt;&gt;"",ROWS($B$6:B93),"")</f>
        <v>88</v>
      </c>
      <c r="B93" s="1" t="s">
        <v>244</v>
      </c>
      <c r="C93" s="1" t="s">
        <v>245</v>
      </c>
      <c r="D93" s="1" t="s">
        <v>37</v>
      </c>
      <c r="E93" s="21">
        <v>60523.360000000001</v>
      </c>
      <c r="F93" s="9">
        <v>10834</v>
      </c>
      <c r="G93" s="9">
        <v>14</v>
      </c>
      <c r="H93" s="10">
        <v>43623</v>
      </c>
      <c r="I93" s="11" t="s">
        <v>94</v>
      </c>
    </row>
    <row r="94" spans="1:9" x14ac:dyDescent="0.3">
      <c r="A94" s="8">
        <f>IF(B94&lt;&gt;"",ROWS($B$6:B94),"")</f>
        <v>89</v>
      </c>
      <c r="B94" s="1" t="s">
        <v>246</v>
      </c>
      <c r="C94" s="1" t="s">
        <v>247</v>
      </c>
      <c r="D94" s="1" t="s">
        <v>37</v>
      </c>
      <c r="E94" s="21">
        <v>60157.060000000005</v>
      </c>
      <c r="F94" s="9">
        <v>10983</v>
      </c>
      <c r="G94" s="9">
        <v>15</v>
      </c>
      <c r="H94" s="10">
        <v>43588</v>
      </c>
      <c r="I94" s="11" t="s">
        <v>40</v>
      </c>
    </row>
    <row r="95" spans="1:9" x14ac:dyDescent="0.3">
      <c r="A95" s="8">
        <f>IF(B95&lt;&gt;"",ROWS($B$6:B95),"")</f>
        <v>90</v>
      </c>
      <c r="B95" s="1" t="s">
        <v>248</v>
      </c>
      <c r="C95" s="1" t="s">
        <v>249</v>
      </c>
      <c r="D95" s="1" t="s">
        <v>250</v>
      </c>
      <c r="E95" s="21">
        <v>59441.11</v>
      </c>
      <c r="F95" s="9">
        <v>12770</v>
      </c>
      <c r="G95" s="9" t="s">
        <v>213</v>
      </c>
      <c r="H95" s="10">
        <v>43735</v>
      </c>
      <c r="I95" s="11" t="s">
        <v>40</v>
      </c>
    </row>
    <row r="96" spans="1:9" x14ac:dyDescent="0.3">
      <c r="A96" s="8">
        <f>IF(B96&lt;&gt;"",ROWS($B$6:B96),"")</f>
        <v>91</v>
      </c>
      <c r="B96" s="1" t="s">
        <v>251</v>
      </c>
      <c r="C96" s="1" t="s">
        <v>252</v>
      </c>
      <c r="D96" s="1" t="s">
        <v>37</v>
      </c>
      <c r="E96" s="21">
        <v>59080.619999999995</v>
      </c>
      <c r="F96" s="9">
        <v>10360</v>
      </c>
      <c r="G96" s="9">
        <v>13</v>
      </c>
      <c r="H96" s="10">
        <v>43560</v>
      </c>
      <c r="I96" s="11" t="s">
        <v>141</v>
      </c>
    </row>
    <row r="97" spans="1:9" x14ac:dyDescent="0.3">
      <c r="A97" s="8">
        <f>IF(B97&lt;&gt;"",ROWS($B$6:B97),"")</f>
        <v>92</v>
      </c>
      <c r="B97" s="1" t="s">
        <v>253</v>
      </c>
      <c r="C97" s="1" t="s">
        <v>254</v>
      </c>
      <c r="D97" s="1" t="s">
        <v>37</v>
      </c>
      <c r="E97" s="21">
        <v>58337</v>
      </c>
      <c r="F97" s="9">
        <v>13422</v>
      </c>
      <c r="G97" s="9">
        <v>18</v>
      </c>
      <c r="H97" s="10">
        <v>43770</v>
      </c>
      <c r="I97" s="11" t="s">
        <v>121</v>
      </c>
    </row>
    <row r="98" spans="1:9" x14ac:dyDescent="0.3">
      <c r="A98" s="8">
        <f>IF(B98&lt;&gt;"",ROWS($B$6:B98),"")</f>
        <v>93</v>
      </c>
      <c r="B98" s="1" t="s">
        <v>255</v>
      </c>
      <c r="C98" s="1" t="s">
        <v>256</v>
      </c>
      <c r="D98" s="1" t="s">
        <v>37</v>
      </c>
      <c r="E98" s="21">
        <v>57374.22</v>
      </c>
      <c r="F98" s="9">
        <v>10387</v>
      </c>
      <c r="G98" s="9">
        <v>15</v>
      </c>
      <c r="H98" s="10">
        <v>43588</v>
      </c>
      <c r="I98" s="11" t="s">
        <v>43</v>
      </c>
    </row>
    <row r="99" spans="1:9" x14ac:dyDescent="0.3">
      <c r="A99" s="8">
        <f>IF(B99&lt;&gt;"",ROWS($B$6:B99),"")</f>
        <v>94</v>
      </c>
      <c r="B99" s="1" t="s">
        <v>257</v>
      </c>
      <c r="C99" s="1" t="s">
        <v>258</v>
      </c>
      <c r="D99" s="1" t="s">
        <v>259</v>
      </c>
      <c r="E99" s="21">
        <v>56089.760000000002</v>
      </c>
      <c r="F99" s="9">
        <v>13590</v>
      </c>
      <c r="G99" s="9">
        <v>15</v>
      </c>
      <c r="H99" s="10">
        <v>43560</v>
      </c>
      <c r="I99" s="11" t="s">
        <v>40</v>
      </c>
    </row>
    <row r="100" spans="1:9" x14ac:dyDescent="0.3">
      <c r="A100" s="8">
        <f>IF(B100&lt;&gt;"",ROWS($B$6:B100),"")</f>
        <v>95</v>
      </c>
      <c r="B100" s="1" t="s">
        <v>260</v>
      </c>
      <c r="C100" s="1" t="s">
        <v>261</v>
      </c>
      <c r="D100" s="1" t="s">
        <v>262</v>
      </c>
      <c r="E100" s="21">
        <v>55287.61</v>
      </c>
      <c r="F100" s="9">
        <v>13062</v>
      </c>
      <c r="G100" s="9">
        <v>16</v>
      </c>
      <c r="H100" s="10">
        <v>43819</v>
      </c>
      <c r="I100" s="11" t="s">
        <v>166</v>
      </c>
    </row>
    <row r="101" spans="1:9" x14ac:dyDescent="0.3">
      <c r="A101" s="8">
        <f>IF(B101&lt;&gt;"",ROWS($B$6:B101),"")</f>
        <v>96</v>
      </c>
      <c r="B101" s="1" t="s">
        <v>263</v>
      </c>
      <c r="C101" s="1" t="s">
        <v>264</v>
      </c>
      <c r="D101" s="1" t="s">
        <v>37</v>
      </c>
      <c r="E101" s="21">
        <v>54291.310000000005</v>
      </c>
      <c r="F101" s="9">
        <v>9515</v>
      </c>
      <c r="G101" s="9">
        <v>13</v>
      </c>
      <c r="H101" s="10">
        <v>43532</v>
      </c>
      <c r="I101" s="11" t="s">
        <v>40</v>
      </c>
    </row>
    <row r="102" spans="1:9" x14ac:dyDescent="0.3">
      <c r="A102" s="8">
        <f>IF(B102&lt;&gt;"",ROWS($B$6:B102),"")</f>
        <v>97</v>
      </c>
      <c r="B102" s="1" t="s">
        <v>265</v>
      </c>
      <c r="C102" s="1" t="s">
        <v>266</v>
      </c>
      <c r="D102" s="1" t="s">
        <v>183</v>
      </c>
      <c r="E102" s="21">
        <v>51973</v>
      </c>
      <c r="F102" s="9">
        <v>8268</v>
      </c>
      <c r="G102" s="9">
        <v>7</v>
      </c>
      <c r="H102" s="10">
        <v>43826</v>
      </c>
      <c r="I102" s="11" t="s">
        <v>121</v>
      </c>
    </row>
    <row r="103" spans="1:9" x14ac:dyDescent="0.3">
      <c r="A103" s="8">
        <f>IF(B103&lt;&gt;"",ROWS($B$6:B103),"")</f>
        <v>98</v>
      </c>
      <c r="B103" s="1" t="s">
        <v>267</v>
      </c>
      <c r="C103" s="1" t="s">
        <v>268</v>
      </c>
      <c r="D103" s="1" t="s">
        <v>269</v>
      </c>
      <c r="E103" s="21">
        <v>51802.02</v>
      </c>
      <c r="F103" s="9">
        <v>8906</v>
      </c>
      <c r="G103" s="9">
        <v>16</v>
      </c>
      <c r="H103" s="10">
        <v>43721</v>
      </c>
      <c r="I103" s="11" t="s">
        <v>43</v>
      </c>
    </row>
    <row r="104" spans="1:9" x14ac:dyDescent="0.3">
      <c r="A104" s="8">
        <f>IF(B104&lt;&gt;"",ROWS($B$6:B104),"")</f>
        <v>99</v>
      </c>
      <c r="B104" s="1" t="s">
        <v>270</v>
      </c>
      <c r="C104" s="1" t="s">
        <v>271</v>
      </c>
      <c r="D104" s="1" t="s">
        <v>272</v>
      </c>
      <c r="E104" s="21">
        <v>51268.54</v>
      </c>
      <c r="F104" s="9">
        <v>9003</v>
      </c>
      <c r="G104" s="9">
        <v>16</v>
      </c>
      <c r="H104" s="10">
        <v>43651</v>
      </c>
      <c r="I104" s="11" t="s">
        <v>240</v>
      </c>
    </row>
    <row r="105" spans="1:9" x14ac:dyDescent="0.3">
      <c r="A105" s="8">
        <f>IF(B105&lt;&gt;"",ROWS($B$6:B105),"")</f>
        <v>100</v>
      </c>
      <c r="B105" s="1" t="s">
        <v>273</v>
      </c>
      <c r="C105" s="1" t="s">
        <v>273</v>
      </c>
      <c r="D105" s="1" t="s">
        <v>274</v>
      </c>
      <c r="E105" s="21">
        <v>51234.69</v>
      </c>
      <c r="F105" s="9">
        <v>11449</v>
      </c>
      <c r="G105" s="9">
        <v>23</v>
      </c>
      <c r="H105" s="10">
        <v>43798</v>
      </c>
      <c r="I105" s="11" t="s">
        <v>275</v>
      </c>
    </row>
    <row r="106" spans="1:9" x14ac:dyDescent="0.3">
      <c r="A106" s="8">
        <f>IF(B106&lt;&gt;"",ROWS($B$6:B106),"")</f>
        <v>101</v>
      </c>
      <c r="B106" s="1" t="s">
        <v>276</v>
      </c>
      <c r="C106" s="1" t="s">
        <v>276</v>
      </c>
      <c r="D106" s="1" t="s">
        <v>277</v>
      </c>
      <c r="E106" s="21">
        <v>50913.67</v>
      </c>
      <c r="F106" s="9">
        <v>11910</v>
      </c>
      <c r="G106" s="9">
        <v>10</v>
      </c>
      <c r="H106" s="10">
        <v>43525</v>
      </c>
      <c r="I106" s="11" t="s">
        <v>278</v>
      </c>
    </row>
    <row r="107" spans="1:9" x14ac:dyDescent="0.3">
      <c r="A107" s="8">
        <f>IF(B107&lt;&gt;"",ROWS($B$6:B107),"")</f>
        <v>102</v>
      </c>
      <c r="B107" s="1" t="s">
        <v>279</v>
      </c>
      <c r="C107" s="1" t="s">
        <v>280</v>
      </c>
      <c r="D107" s="1" t="s">
        <v>183</v>
      </c>
      <c r="E107" s="21">
        <v>50354.59</v>
      </c>
      <c r="F107" s="9">
        <v>8670</v>
      </c>
      <c r="G107" s="9">
        <v>7</v>
      </c>
      <c r="H107" s="10">
        <v>43511</v>
      </c>
      <c r="I107" s="11" t="s">
        <v>40</v>
      </c>
    </row>
    <row r="108" spans="1:9" x14ac:dyDescent="0.3">
      <c r="A108" s="8">
        <f>IF(B108&lt;&gt;"",ROWS($B$6:B108),"")</f>
        <v>103</v>
      </c>
      <c r="B108" s="1" t="s">
        <v>281</v>
      </c>
      <c r="C108" s="1" t="s">
        <v>282</v>
      </c>
      <c r="D108" s="1" t="s">
        <v>183</v>
      </c>
      <c r="E108" s="21">
        <v>49020</v>
      </c>
      <c r="F108" s="9">
        <v>8867</v>
      </c>
      <c r="G108" s="9">
        <v>9</v>
      </c>
      <c r="H108" s="10">
        <v>43462</v>
      </c>
      <c r="I108" s="11" t="s">
        <v>121</v>
      </c>
    </row>
    <row r="109" spans="1:9" x14ac:dyDescent="0.3">
      <c r="A109" s="8">
        <f>IF(B109&lt;&gt;"",ROWS($B$6:B109),"")</f>
        <v>104</v>
      </c>
      <c r="B109" s="1" t="s">
        <v>283</v>
      </c>
      <c r="C109" s="1" t="s">
        <v>284</v>
      </c>
      <c r="D109" s="1" t="s">
        <v>37</v>
      </c>
      <c r="E109" s="21">
        <v>48697.09</v>
      </c>
      <c r="F109" s="9">
        <v>8526</v>
      </c>
      <c r="G109" s="9">
        <v>1</v>
      </c>
      <c r="H109" s="10">
        <v>43497</v>
      </c>
      <c r="I109" s="11" t="s">
        <v>40</v>
      </c>
    </row>
    <row r="110" spans="1:9" x14ac:dyDescent="0.3">
      <c r="A110" s="8">
        <f>IF(B110&lt;&gt;"",ROWS($B$6:B110),"")</f>
        <v>105</v>
      </c>
      <c r="B110" s="1" t="s">
        <v>285</v>
      </c>
      <c r="C110" s="1" t="s">
        <v>286</v>
      </c>
      <c r="D110" s="1" t="s">
        <v>287</v>
      </c>
      <c r="E110" s="21">
        <v>45368.44</v>
      </c>
      <c r="F110" s="9">
        <v>8924</v>
      </c>
      <c r="G110" s="9" t="s">
        <v>243</v>
      </c>
      <c r="H110" s="10">
        <v>43763</v>
      </c>
      <c r="I110" s="11" t="s">
        <v>145</v>
      </c>
    </row>
    <row r="111" spans="1:9" x14ac:dyDescent="0.3">
      <c r="A111" s="8">
        <f>IF(B111&lt;&gt;"",ROWS($B$6:B111),"")</f>
        <v>106</v>
      </c>
      <c r="B111" s="1" t="s">
        <v>288</v>
      </c>
      <c r="C111" s="1" t="s">
        <v>289</v>
      </c>
      <c r="D111" s="1" t="s">
        <v>139</v>
      </c>
      <c r="E111" s="21">
        <v>44904.85</v>
      </c>
      <c r="F111" s="9">
        <v>8166</v>
      </c>
      <c r="G111" s="9">
        <v>15</v>
      </c>
      <c r="H111" s="10">
        <v>43644</v>
      </c>
      <c r="I111" s="11" t="s">
        <v>43</v>
      </c>
    </row>
    <row r="112" spans="1:9" x14ac:dyDescent="0.3">
      <c r="A112" s="8">
        <f>IF(B112&lt;&gt;"",ROWS($B$6:B112),"")</f>
        <v>107</v>
      </c>
      <c r="B112" s="1" t="s">
        <v>290</v>
      </c>
      <c r="C112" s="1" t="s">
        <v>291</v>
      </c>
      <c r="D112" s="1" t="s">
        <v>37</v>
      </c>
      <c r="E112" s="21">
        <v>44771.79</v>
      </c>
      <c r="F112" s="9">
        <v>8292</v>
      </c>
      <c r="G112" s="9" t="s">
        <v>64</v>
      </c>
      <c r="H112" s="10">
        <v>43637</v>
      </c>
      <c r="I112" s="11" t="s">
        <v>40</v>
      </c>
    </row>
    <row r="113" spans="1:9" x14ac:dyDescent="0.3">
      <c r="A113" s="8">
        <f>IF(B113&lt;&gt;"",ROWS($B$6:B113),"")</f>
        <v>108</v>
      </c>
      <c r="B113" s="1" t="s">
        <v>292</v>
      </c>
      <c r="C113" s="1" t="s">
        <v>293</v>
      </c>
      <c r="D113" s="1" t="s">
        <v>37</v>
      </c>
      <c r="E113" s="21">
        <v>44302.37</v>
      </c>
      <c r="F113" s="9">
        <v>8520</v>
      </c>
      <c r="G113" s="9">
        <v>6</v>
      </c>
      <c r="H113" s="10">
        <v>43153</v>
      </c>
      <c r="I113" s="11" t="s">
        <v>166</v>
      </c>
    </row>
    <row r="114" spans="1:9" x14ac:dyDescent="0.3">
      <c r="A114" s="8">
        <f>IF(B114&lt;&gt;"",ROWS($B$6:B114),"")</f>
        <v>109</v>
      </c>
      <c r="B114" s="1" t="s">
        <v>294</v>
      </c>
      <c r="C114" s="1" t="s">
        <v>295</v>
      </c>
      <c r="D114" s="1" t="s">
        <v>296</v>
      </c>
      <c r="E114" s="21">
        <v>43848.69</v>
      </c>
      <c r="F114" s="9">
        <v>10282</v>
      </c>
      <c r="G114" s="9" t="s">
        <v>213</v>
      </c>
      <c r="H114" s="10">
        <v>43763</v>
      </c>
      <c r="I114" s="11" t="s">
        <v>40</v>
      </c>
    </row>
    <row r="115" spans="1:9" x14ac:dyDescent="0.3">
      <c r="A115" s="8">
        <f>IF(B115&lt;&gt;"",ROWS($B$6:B115),"")</f>
        <v>110</v>
      </c>
      <c r="B115" s="1" t="s">
        <v>297</v>
      </c>
      <c r="C115" s="1" t="s">
        <v>298</v>
      </c>
      <c r="D115" s="1" t="s">
        <v>299</v>
      </c>
      <c r="E115" s="21">
        <v>41729.259999999995</v>
      </c>
      <c r="F115" s="9">
        <v>9927</v>
      </c>
      <c r="G115" s="9">
        <v>15</v>
      </c>
      <c r="H115" s="10">
        <v>43511</v>
      </c>
      <c r="I115" s="11" t="s">
        <v>40</v>
      </c>
    </row>
    <row r="116" spans="1:9" x14ac:dyDescent="0.3">
      <c r="A116" s="8">
        <f>IF(B116&lt;&gt;"",ROWS($B$6:B116),"")</f>
        <v>111</v>
      </c>
      <c r="B116" s="1" t="s">
        <v>300</v>
      </c>
      <c r="C116" s="1" t="s">
        <v>301</v>
      </c>
      <c r="D116" s="1" t="s">
        <v>37</v>
      </c>
      <c r="E116" s="21">
        <v>40994</v>
      </c>
      <c r="F116" s="9">
        <v>7388</v>
      </c>
      <c r="G116" s="9">
        <v>13</v>
      </c>
      <c r="H116" s="10">
        <v>43511</v>
      </c>
      <c r="I116" s="11" t="s">
        <v>43</v>
      </c>
    </row>
    <row r="117" spans="1:9" x14ac:dyDescent="0.3">
      <c r="A117" s="8">
        <f>IF(B117&lt;&gt;"",ROWS($B$6:B117),"")</f>
        <v>112</v>
      </c>
      <c r="B117" s="1" t="s">
        <v>302</v>
      </c>
      <c r="C117" s="1" t="s">
        <v>303</v>
      </c>
      <c r="D117" s="1" t="s">
        <v>37</v>
      </c>
      <c r="E117" s="21">
        <v>39814.1</v>
      </c>
      <c r="F117" s="9">
        <v>7268</v>
      </c>
      <c r="G117" s="9">
        <v>18</v>
      </c>
      <c r="H117" s="10">
        <v>43504</v>
      </c>
      <c r="I117" s="11" t="s">
        <v>240</v>
      </c>
    </row>
    <row r="118" spans="1:9" x14ac:dyDescent="0.3">
      <c r="A118" s="8">
        <f>IF(B118&lt;&gt;"",ROWS($B$6:B118),"")</f>
        <v>113</v>
      </c>
      <c r="B118" s="1" t="s">
        <v>304</v>
      </c>
      <c r="C118" s="1" t="s">
        <v>305</v>
      </c>
      <c r="D118" s="1" t="s">
        <v>306</v>
      </c>
      <c r="E118" s="21">
        <v>39743.279999999999</v>
      </c>
      <c r="F118" s="9">
        <v>8937</v>
      </c>
      <c r="G118" s="9">
        <v>17</v>
      </c>
      <c r="H118" s="10">
        <v>43812</v>
      </c>
      <c r="I118" s="11" t="s">
        <v>307</v>
      </c>
    </row>
    <row r="119" spans="1:9" x14ac:dyDescent="0.3">
      <c r="A119" s="8">
        <f>IF(B119&lt;&gt;"",ROWS($B$6:B119),"")</f>
        <v>114</v>
      </c>
      <c r="B119" s="1" t="s">
        <v>308</v>
      </c>
      <c r="C119" s="1" t="s">
        <v>309</v>
      </c>
      <c r="D119" s="1" t="s">
        <v>37</v>
      </c>
      <c r="E119" s="21">
        <v>38815.509999999995</v>
      </c>
      <c r="F119" s="9">
        <v>6766</v>
      </c>
      <c r="G119" s="9" t="s">
        <v>243</v>
      </c>
      <c r="H119" s="10">
        <v>43763</v>
      </c>
      <c r="I119" s="11" t="s">
        <v>55</v>
      </c>
    </row>
    <row r="120" spans="1:9" x14ac:dyDescent="0.3">
      <c r="A120" s="8">
        <f>IF(B120&lt;&gt;"",ROWS($B$6:B120),"")</f>
        <v>115</v>
      </c>
      <c r="B120" s="1" t="s">
        <v>310</v>
      </c>
      <c r="C120" s="1" t="s">
        <v>311</v>
      </c>
      <c r="D120" s="1" t="s">
        <v>37</v>
      </c>
      <c r="E120" s="21">
        <v>38286.550000000003</v>
      </c>
      <c r="F120" s="9">
        <v>6332</v>
      </c>
      <c r="G120" s="9">
        <v>8</v>
      </c>
      <c r="H120" s="10">
        <v>43455</v>
      </c>
      <c r="I120" s="11" t="s">
        <v>205</v>
      </c>
    </row>
    <row r="121" spans="1:9" x14ac:dyDescent="0.3">
      <c r="A121" s="8">
        <f>IF(B121&lt;&gt;"",ROWS($B$6:B121),"")</f>
        <v>116</v>
      </c>
      <c r="B121" s="1" t="s">
        <v>312</v>
      </c>
      <c r="C121" s="1" t="s">
        <v>313</v>
      </c>
      <c r="D121" s="1" t="s">
        <v>37</v>
      </c>
      <c r="E121" s="21">
        <v>36367</v>
      </c>
      <c r="F121" s="9">
        <v>6476</v>
      </c>
      <c r="G121" s="9">
        <v>13</v>
      </c>
      <c r="H121" s="10">
        <v>43707</v>
      </c>
      <c r="I121" s="11" t="s">
        <v>121</v>
      </c>
    </row>
    <row r="122" spans="1:9" x14ac:dyDescent="0.3">
      <c r="A122" s="8">
        <f>IF(B122&lt;&gt;"",ROWS($B$6:B122),"")</f>
        <v>117</v>
      </c>
      <c r="B122" s="1" t="s">
        <v>314</v>
      </c>
      <c r="C122" s="1" t="s">
        <v>315</v>
      </c>
      <c r="D122" s="1" t="s">
        <v>316</v>
      </c>
      <c r="E122" s="21">
        <v>35863.24</v>
      </c>
      <c r="F122" s="9">
        <v>8192</v>
      </c>
      <c r="G122" s="9">
        <v>18</v>
      </c>
      <c r="H122" s="10">
        <v>43469</v>
      </c>
      <c r="I122" s="11" t="s">
        <v>40</v>
      </c>
    </row>
    <row r="123" spans="1:9" x14ac:dyDescent="0.3">
      <c r="A123" s="8">
        <f>IF(B123&lt;&gt;"",ROWS($B$6:B123),"")</f>
        <v>118</v>
      </c>
      <c r="B123" s="1" t="s">
        <v>317</v>
      </c>
      <c r="C123" s="1" t="s">
        <v>318</v>
      </c>
      <c r="D123" s="1" t="s">
        <v>183</v>
      </c>
      <c r="E123" s="21">
        <v>34187</v>
      </c>
      <c r="F123" s="9">
        <v>5631</v>
      </c>
      <c r="G123" s="9">
        <v>8</v>
      </c>
      <c r="H123" s="10">
        <v>43798</v>
      </c>
      <c r="I123" s="11" t="s">
        <v>240</v>
      </c>
    </row>
    <row r="124" spans="1:9" x14ac:dyDescent="0.3">
      <c r="A124" s="8">
        <f>IF(B124&lt;&gt;"",ROWS($B$6:B124),"")</f>
        <v>119</v>
      </c>
      <c r="B124" s="1" t="s">
        <v>319</v>
      </c>
      <c r="C124" s="1" t="s">
        <v>320</v>
      </c>
      <c r="D124" s="1" t="s">
        <v>37</v>
      </c>
      <c r="E124" s="21">
        <v>33127.65</v>
      </c>
      <c r="F124" s="9">
        <v>5879</v>
      </c>
      <c r="G124" s="9">
        <v>12</v>
      </c>
      <c r="H124" s="10">
        <v>43504</v>
      </c>
      <c r="I124" s="11" t="s">
        <v>40</v>
      </c>
    </row>
    <row r="125" spans="1:9" x14ac:dyDescent="0.3">
      <c r="A125" s="8">
        <f>IF(B125&lt;&gt;"",ROWS($B$6:B125),"")</f>
        <v>120</v>
      </c>
      <c r="B125" s="1" t="s">
        <v>321</v>
      </c>
      <c r="C125" s="1" t="s">
        <v>322</v>
      </c>
      <c r="D125" s="1" t="s">
        <v>37</v>
      </c>
      <c r="E125" s="21">
        <v>32905.56</v>
      </c>
      <c r="F125" s="9">
        <v>6288</v>
      </c>
      <c r="G125" s="9">
        <v>12</v>
      </c>
      <c r="H125" s="10">
        <v>43483</v>
      </c>
      <c r="I125" s="11" t="s">
        <v>40</v>
      </c>
    </row>
    <row r="126" spans="1:9" x14ac:dyDescent="0.3">
      <c r="A126" s="8">
        <f>IF(B126&lt;&gt;"",ROWS($B$6:B126),"")</f>
        <v>121</v>
      </c>
      <c r="B126" s="1" t="s">
        <v>323</v>
      </c>
      <c r="C126" s="1" t="s">
        <v>324</v>
      </c>
      <c r="D126" s="1" t="s">
        <v>325</v>
      </c>
      <c r="E126" s="21">
        <v>32688.41</v>
      </c>
      <c r="F126" s="9">
        <v>6133</v>
      </c>
      <c r="G126" s="9">
        <v>13</v>
      </c>
      <c r="H126" s="10">
        <v>43630</v>
      </c>
      <c r="I126" s="11" t="s">
        <v>240</v>
      </c>
    </row>
    <row r="127" spans="1:9" x14ac:dyDescent="0.3">
      <c r="A127" s="8">
        <f>IF(B127&lt;&gt;"",ROWS($B$6:B127),"")</f>
        <v>122</v>
      </c>
      <c r="B127" s="1" t="s">
        <v>326</v>
      </c>
      <c r="C127" s="1" t="s">
        <v>327</v>
      </c>
      <c r="D127" s="1" t="s">
        <v>316</v>
      </c>
      <c r="E127" s="21">
        <v>31910.83</v>
      </c>
      <c r="F127" s="9">
        <v>6009</v>
      </c>
      <c r="G127" s="9">
        <v>13</v>
      </c>
      <c r="H127" s="10">
        <v>43672</v>
      </c>
      <c r="I127" s="11" t="s">
        <v>145</v>
      </c>
    </row>
    <row r="128" spans="1:9" x14ac:dyDescent="0.3">
      <c r="A128" s="8">
        <f>IF(B128&lt;&gt;"",ROWS($B$6:B128),"")</f>
        <v>123</v>
      </c>
      <c r="B128" s="1" t="s">
        <v>328</v>
      </c>
      <c r="C128" s="1" t="s">
        <v>329</v>
      </c>
      <c r="D128" s="1" t="s">
        <v>330</v>
      </c>
      <c r="E128" s="21">
        <v>31798</v>
      </c>
      <c r="F128" s="9">
        <v>5499</v>
      </c>
      <c r="G128" s="9">
        <v>19</v>
      </c>
      <c r="H128" s="10">
        <v>43812</v>
      </c>
      <c r="I128" s="11" t="s">
        <v>240</v>
      </c>
    </row>
    <row r="129" spans="1:9" x14ac:dyDescent="0.3">
      <c r="A129" s="8">
        <f>IF(B129&lt;&gt;"",ROWS($B$6:B129),"")</f>
        <v>124</v>
      </c>
      <c r="B129" s="1" t="s">
        <v>331</v>
      </c>
      <c r="C129" s="1" t="s">
        <v>332</v>
      </c>
      <c r="D129" s="1" t="s">
        <v>37</v>
      </c>
      <c r="E129" s="21">
        <v>31630</v>
      </c>
      <c r="F129" s="9">
        <v>6263</v>
      </c>
      <c r="G129" s="9">
        <v>15</v>
      </c>
      <c r="H129" s="10">
        <v>43602</v>
      </c>
      <c r="I129" s="11" t="s">
        <v>121</v>
      </c>
    </row>
    <row r="130" spans="1:9" x14ac:dyDescent="0.3">
      <c r="A130" s="8">
        <f>IF(B130&lt;&gt;"",ROWS($B$6:B130),"")</f>
        <v>125</v>
      </c>
      <c r="B130" s="1" t="s">
        <v>333</v>
      </c>
      <c r="C130" s="1" t="s">
        <v>334</v>
      </c>
      <c r="D130" s="1" t="s">
        <v>37</v>
      </c>
      <c r="E130" s="21">
        <v>30383.27</v>
      </c>
      <c r="F130" s="9">
        <v>5487</v>
      </c>
      <c r="G130" s="9">
        <v>13</v>
      </c>
      <c r="H130" s="10">
        <v>43595</v>
      </c>
      <c r="I130" s="11" t="s">
        <v>240</v>
      </c>
    </row>
    <row r="131" spans="1:9" x14ac:dyDescent="0.3">
      <c r="A131" s="8">
        <f>IF(B131&lt;&gt;"",ROWS($B$6:B131),"")</f>
        <v>126</v>
      </c>
      <c r="B131" s="1" t="s">
        <v>335</v>
      </c>
      <c r="C131" s="1" t="s">
        <v>336</v>
      </c>
      <c r="D131" s="1" t="s">
        <v>337</v>
      </c>
      <c r="E131" s="21">
        <v>30379.16</v>
      </c>
      <c r="F131" s="9">
        <v>5564</v>
      </c>
      <c r="G131" s="9">
        <v>15</v>
      </c>
      <c r="H131" s="10">
        <v>43525</v>
      </c>
      <c r="I131" s="11" t="s">
        <v>40</v>
      </c>
    </row>
    <row r="132" spans="1:9" x14ac:dyDescent="0.3">
      <c r="A132" s="8">
        <f>IF(B132&lt;&gt;"",ROWS($B$6:B132),"")</f>
        <v>127</v>
      </c>
      <c r="B132" s="1" t="s">
        <v>338</v>
      </c>
      <c r="C132" s="1" t="s">
        <v>339</v>
      </c>
      <c r="D132" s="1" t="s">
        <v>27</v>
      </c>
      <c r="E132" s="21">
        <v>29895.66</v>
      </c>
      <c r="F132" s="9">
        <v>5768</v>
      </c>
      <c r="G132" s="9" t="s">
        <v>340</v>
      </c>
      <c r="H132" s="10">
        <v>43714</v>
      </c>
      <c r="I132" s="11" t="s">
        <v>40</v>
      </c>
    </row>
    <row r="133" spans="1:9" x14ac:dyDescent="0.3">
      <c r="A133" s="8">
        <f>IF(B133&lt;&gt;"",ROWS($B$6:B133),"")</f>
        <v>128</v>
      </c>
      <c r="B133" s="1" t="s">
        <v>341</v>
      </c>
      <c r="C133" s="1" t="s">
        <v>342</v>
      </c>
      <c r="D133" s="1" t="s">
        <v>183</v>
      </c>
      <c r="E133" s="21">
        <v>29464.79</v>
      </c>
      <c r="F133" s="9">
        <v>4839</v>
      </c>
      <c r="G133" s="9">
        <v>5</v>
      </c>
      <c r="H133" s="10">
        <v>43504</v>
      </c>
      <c r="I133" s="11" t="s">
        <v>40</v>
      </c>
    </row>
    <row r="134" spans="1:9" x14ac:dyDescent="0.3">
      <c r="A134" s="8">
        <f>IF(B134&lt;&gt;"",ROWS($B$6:B134),"")</f>
        <v>129</v>
      </c>
      <c r="B134" s="1" t="s">
        <v>343</v>
      </c>
      <c r="C134" s="1" t="s">
        <v>344</v>
      </c>
      <c r="D134" s="1" t="s">
        <v>37</v>
      </c>
      <c r="E134" s="21">
        <v>28923.24</v>
      </c>
      <c r="F134" s="9">
        <v>5004</v>
      </c>
      <c r="G134" s="9" t="s">
        <v>243</v>
      </c>
      <c r="H134" s="10">
        <v>43749</v>
      </c>
      <c r="I134" s="11" t="s">
        <v>40</v>
      </c>
    </row>
    <row r="135" spans="1:9" x14ac:dyDescent="0.3">
      <c r="A135" s="8">
        <f>IF(B135&lt;&gt;"",ROWS($B$6:B135),"")</f>
        <v>130</v>
      </c>
      <c r="B135" s="1" t="s">
        <v>345</v>
      </c>
      <c r="C135" s="1" t="s">
        <v>346</v>
      </c>
      <c r="D135" s="1" t="s">
        <v>139</v>
      </c>
      <c r="E135" s="21">
        <v>27795</v>
      </c>
      <c r="F135" s="9">
        <v>4964</v>
      </c>
      <c r="G135" s="9">
        <v>16</v>
      </c>
      <c r="H135" s="10">
        <v>43497</v>
      </c>
      <c r="I135" s="11" t="s">
        <v>43</v>
      </c>
    </row>
    <row r="136" spans="1:9" x14ac:dyDescent="0.3">
      <c r="A136" s="8">
        <f>IF(B136&lt;&gt;"",ROWS($B$6:B136),"")</f>
        <v>131</v>
      </c>
      <c r="B136" s="1" t="s">
        <v>347</v>
      </c>
      <c r="C136" s="1" t="s">
        <v>348</v>
      </c>
      <c r="D136" s="1" t="s">
        <v>183</v>
      </c>
      <c r="E136" s="21">
        <v>27217</v>
      </c>
      <c r="F136" s="9">
        <v>4676</v>
      </c>
      <c r="G136" s="9">
        <v>7</v>
      </c>
      <c r="H136" s="10">
        <v>43574</v>
      </c>
      <c r="I136" s="11" t="s">
        <v>121</v>
      </c>
    </row>
    <row r="137" spans="1:9" x14ac:dyDescent="0.3">
      <c r="A137" s="8">
        <f>IF(B137&lt;&gt;"",ROWS($B$6:B137),"")</f>
        <v>132</v>
      </c>
      <c r="B137" s="1" t="s">
        <v>349</v>
      </c>
      <c r="C137" s="1" t="s">
        <v>350</v>
      </c>
      <c r="D137" s="1" t="s">
        <v>351</v>
      </c>
      <c r="E137" s="21">
        <v>26746.46</v>
      </c>
      <c r="F137" s="9">
        <v>5488</v>
      </c>
      <c r="G137" s="9">
        <v>17</v>
      </c>
      <c r="H137" s="10">
        <v>43476</v>
      </c>
      <c r="I137" s="11" t="s">
        <v>352</v>
      </c>
    </row>
    <row r="138" spans="1:9" x14ac:dyDescent="0.3">
      <c r="A138" s="8">
        <f>IF(B138&lt;&gt;"",ROWS($B$6:B138),"")</f>
        <v>133</v>
      </c>
      <c r="B138" s="1" t="s">
        <v>353</v>
      </c>
      <c r="C138" s="1" t="s">
        <v>354</v>
      </c>
      <c r="D138" s="1" t="s">
        <v>316</v>
      </c>
      <c r="E138" s="21">
        <v>26409</v>
      </c>
      <c r="F138" s="9">
        <v>4889</v>
      </c>
      <c r="G138" s="9">
        <v>12</v>
      </c>
      <c r="H138" s="10">
        <v>43805</v>
      </c>
      <c r="I138" s="11" t="s">
        <v>240</v>
      </c>
    </row>
    <row r="139" spans="1:9" x14ac:dyDescent="0.3">
      <c r="A139" s="8">
        <f>IF(B139&lt;&gt;"",ROWS($B$6:B139),"")</f>
        <v>134</v>
      </c>
      <c r="B139" s="1" t="s">
        <v>355</v>
      </c>
      <c r="C139" s="1" t="s">
        <v>356</v>
      </c>
      <c r="D139" s="1" t="s">
        <v>183</v>
      </c>
      <c r="E139" s="21">
        <v>26054</v>
      </c>
      <c r="F139" s="9">
        <v>4390</v>
      </c>
      <c r="G139" s="9">
        <v>6</v>
      </c>
      <c r="H139" s="10">
        <v>43532</v>
      </c>
      <c r="I139" s="11" t="s">
        <v>121</v>
      </c>
    </row>
    <row r="140" spans="1:9" x14ac:dyDescent="0.3">
      <c r="A140" s="8">
        <f>IF(B140&lt;&gt;"",ROWS($B$6:B140),"")</f>
        <v>135</v>
      </c>
      <c r="B140" s="1" t="s">
        <v>357</v>
      </c>
      <c r="C140" s="1" t="s">
        <v>358</v>
      </c>
      <c r="D140" s="1" t="s">
        <v>37</v>
      </c>
      <c r="E140" s="21">
        <v>25680</v>
      </c>
      <c r="F140" s="9">
        <v>4501</v>
      </c>
      <c r="G140" s="9">
        <v>12</v>
      </c>
      <c r="H140" s="10">
        <v>43728</v>
      </c>
      <c r="I140" s="11" t="s">
        <v>121</v>
      </c>
    </row>
    <row r="141" spans="1:9" x14ac:dyDescent="0.3">
      <c r="A141" s="8">
        <f>IF(B141&lt;&gt;"",ROWS($B$6:B141),"")</f>
        <v>136</v>
      </c>
      <c r="B141" s="1" t="s">
        <v>359</v>
      </c>
      <c r="C141" s="1" t="s">
        <v>360</v>
      </c>
      <c r="D141" s="1" t="s">
        <v>37</v>
      </c>
      <c r="E141" s="21">
        <v>25619.77</v>
      </c>
      <c r="F141" s="9">
        <v>4586</v>
      </c>
      <c r="G141" s="9">
        <v>15</v>
      </c>
      <c r="H141" s="10">
        <v>43658</v>
      </c>
      <c r="I141" s="11" t="s">
        <v>94</v>
      </c>
    </row>
    <row r="142" spans="1:9" x14ac:dyDescent="0.3">
      <c r="A142" s="8">
        <f>IF(B142&lt;&gt;"",ROWS($B$6:B142),"")</f>
        <v>137</v>
      </c>
      <c r="B142" s="1" t="s">
        <v>361</v>
      </c>
      <c r="C142" s="1" t="s">
        <v>362</v>
      </c>
      <c r="D142" s="1" t="s">
        <v>234</v>
      </c>
      <c r="E142" s="21">
        <v>25551.630000000005</v>
      </c>
      <c r="F142" s="9">
        <v>6790</v>
      </c>
      <c r="G142" s="9">
        <v>10</v>
      </c>
      <c r="H142" s="10">
        <v>43602</v>
      </c>
      <c r="I142" s="11" t="s">
        <v>166</v>
      </c>
    </row>
    <row r="143" spans="1:9" x14ac:dyDescent="0.3">
      <c r="A143" s="8">
        <f>IF(B143&lt;&gt;"",ROWS($B$6:B143),"")</f>
        <v>138</v>
      </c>
      <c r="B143" s="1" t="s">
        <v>363</v>
      </c>
      <c r="C143" s="1" t="s">
        <v>364</v>
      </c>
      <c r="D143" s="1" t="s">
        <v>365</v>
      </c>
      <c r="E143" s="21">
        <v>25501.73</v>
      </c>
      <c r="F143" s="9">
        <v>5054</v>
      </c>
      <c r="G143" s="9">
        <v>14</v>
      </c>
      <c r="H143" s="10">
        <v>43567</v>
      </c>
      <c r="I143" s="11" t="s">
        <v>352</v>
      </c>
    </row>
    <row r="144" spans="1:9" x14ac:dyDescent="0.3">
      <c r="A144" s="8">
        <f>IF(B144&lt;&gt;"",ROWS($B$6:B144),"")</f>
        <v>139</v>
      </c>
      <c r="B144" s="1" t="s">
        <v>366</v>
      </c>
      <c r="C144" s="1" t="s">
        <v>367</v>
      </c>
      <c r="D144" s="1" t="s">
        <v>183</v>
      </c>
      <c r="E144" s="21">
        <v>25279</v>
      </c>
      <c r="F144" s="9">
        <v>4366</v>
      </c>
      <c r="G144" s="9">
        <v>7</v>
      </c>
      <c r="H144" s="10">
        <v>43553</v>
      </c>
      <c r="I144" s="11" t="s">
        <v>121</v>
      </c>
    </row>
    <row r="145" spans="1:9" x14ac:dyDescent="0.3">
      <c r="A145" s="8">
        <f>IF(B145&lt;&gt;"",ROWS($B$6:B145),"")</f>
        <v>140</v>
      </c>
      <c r="B145" s="1" t="s">
        <v>368</v>
      </c>
      <c r="C145" s="1" t="s">
        <v>369</v>
      </c>
      <c r="D145" s="1" t="s">
        <v>183</v>
      </c>
      <c r="E145" s="21">
        <v>24597</v>
      </c>
      <c r="F145" s="9">
        <v>4105</v>
      </c>
      <c r="G145" s="9">
        <v>4</v>
      </c>
      <c r="H145" s="10">
        <v>43742</v>
      </c>
      <c r="I145" s="11" t="s">
        <v>121</v>
      </c>
    </row>
    <row r="146" spans="1:9" x14ac:dyDescent="0.3">
      <c r="A146" s="8">
        <f>IF(B146&lt;&gt;"",ROWS($B$6:B146),"")</f>
        <v>141</v>
      </c>
      <c r="B146" s="1" t="s">
        <v>370</v>
      </c>
      <c r="C146" s="1" t="s">
        <v>371</v>
      </c>
      <c r="D146" s="1" t="s">
        <v>372</v>
      </c>
      <c r="E146" s="21">
        <v>24219.68</v>
      </c>
      <c r="F146" s="9">
        <v>4339</v>
      </c>
      <c r="G146" s="9">
        <v>14</v>
      </c>
      <c r="H146" s="10">
        <v>43525</v>
      </c>
      <c r="I146" s="11" t="s">
        <v>352</v>
      </c>
    </row>
    <row r="147" spans="1:9" x14ac:dyDescent="0.3">
      <c r="A147" s="8">
        <f>IF(B147&lt;&gt;"",ROWS($B$6:B147),"")</f>
        <v>142</v>
      </c>
      <c r="B147" s="1" t="s">
        <v>373</v>
      </c>
      <c r="C147" s="1" t="s">
        <v>374</v>
      </c>
      <c r="D147" s="1" t="s">
        <v>183</v>
      </c>
      <c r="E147" s="21">
        <v>24113</v>
      </c>
      <c r="F147" s="9">
        <v>5454</v>
      </c>
      <c r="G147" s="9">
        <v>14</v>
      </c>
      <c r="H147" s="10">
        <v>43497</v>
      </c>
      <c r="I147" s="11" t="s">
        <v>121</v>
      </c>
    </row>
    <row r="148" spans="1:9" x14ac:dyDescent="0.3">
      <c r="A148" s="8">
        <f>IF(B148&lt;&gt;"",ROWS($B$6:B148),"")</f>
        <v>143</v>
      </c>
      <c r="B148" s="1" t="s">
        <v>375</v>
      </c>
      <c r="C148" s="1" t="s">
        <v>375</v>
      </c>
      <c r="D148" s="1" t="s">
        <v>27</v>
      </c>
      <c r="E148" s="21">
        <v>23500</v>
      </c>
      <c r="F148" s="9">
        <v>5287</v>
      </c>
      <c r="G148" s="9">
        <v>17</v>
      </c>
      <c r="H148" s="10">
        <v>43742</v>
      </c>
      <c r="I148" s="11" t="s">
        <v>121</v>
      </c>
    </row>
    <row r="149" spans="1:9" x14ac:dyDescent="0.3">
      <c r="A149" s="8">
        <f>IF(B149&lt;&gt;"",ROWS($B$6:B149),"")</f>
        <v>144</v>
      </c>
      <c r="B149" s="1" t="s">
        <v>376</v>
      </c>
      <c r="C149" s="1" t="s">
        <v>377</v>
      </c>
      <c r="D149" s="1" t="s">
        <v>316</v>
      </c>
      <c r="E149" s="21">
        <v>23338.800000000003</v>
      </c>
      <c r="F149" s="9">
        <v>3994</v>
      </c>
      <c r="G149" s="9">
        <v>6</v>
      </c>
      <c r="H149" s="10">
        <v>43714</v>
      </c>
      <c r="I149" s="11" t="s">
        <v>378</v>
      </c>
    </row>
    <row r="150" spans="1:9" x14ac:dyDescent="0.3">
      <c r="A150" s="8">
        <f>IF(B150&lt;&gt;"",ROWS($B$6:B150),"")</f>
        <v>145</v>
      </c>
      <c r="B150" s="1" t="s">
        <v>379</v>
      </c>
      <c r="C150" s="1" t="s">
        <v>380</v>
      </c>
      <c r="D150" s="1" t="s">
        <v>381</v>
      </c>
      <c r="E150" s="21">
        <v>22776.250000000004</v>
      </c>
      <c r="F150" s="9">
        <v>4273</v>
      </c>
      <c r="G150" s="9">
        <v>5</v>
      </c>
      <c r="H150" s="10">
        <v>43560</v>
      </c>
      <c r="I150" s="11" t="s">
        <v>132</v>
      </c>
    </row>
    <row r="151" spans="1:9" x14ac:dyDescent="0.3">
      <c r="A151" s="8">
        <f>IF(B151&lt;&gt;"",ROWS($B$6:B151),"")</f>
        <v>146</v>
      </c>
      <c r="B151" s="1" t="s">
        <v>382</v>
      </c>
      <c r="C151" s="1" t="s">
        <v>383</v>
      </c>
      <c r="D151" s="1" t="s">
        <v>384</v>
      </c>
      <c r="E151" s="21">
        <v>22427.599999999999</v>
      </c>
      <c r="F151" s="9">
        <v>5003</v>
      </c>
      <c r="G151" s="9">
        <v>14</v>
      </c>
      <c r="H151" s="10">
        <v>43777</v>
      </c>
      <c r="I151" s="11" t="s">
        <v>166</v>
      </c>
    </row>
    <row r="152" spans="1:9" x14ac:dyDescent="0.3">
      <c r="A152" s="8">
        <f>IF(B152&lt;&gt;"",ROWS($B$6:B152),"")</f>
        <v>147</v>
      </c>
      <c r="B152" s="1" t="s">
        <v>385</v>
      </c>
      <c r="C152" s="1" t="s">
        <v>385</v>
      </c>
      <c r="D152" s="1" t="s">
        <v>139</v>
      </c>
      <c r="E152" s="21">
        <v>22385.86</v>
      </c>
      <c r="F152" s="9">
        <v>3996</v>
      </c>
      <c r="G152" s="9">
        <v>16</v>
      </c>
      <c r="H152" s="10">
        <v>43826</v>
      </c>
      <c r="I152" s="11" t="s">
        <v>43</v>
      </c>
    </row>
    <row r="153" spans="1:9" x14ac:dyDescent="0.3">
      <c r="A153" s="8">
        <f>IF(B153&lt;&gt;"",ROWS($B$6:B153),"")</f>
        <v>148</v>
      </c>
      <c r="B153" s="1" t="s">
        <v>386</v>
      </c>
      <c r="C153" s="1" t="s">
        <v>387</v>
      </c>
      <c r="D153" s="1" t="s">
        <v>37</v>
      </c>
      <c r="E153" s="21">
        <v>22203.919999999998</v>
      </c>
      <c r="F153" s="9">
        <v>3916</v>
      </c>
      <c r="G153" s="9" t="s">
        <v>70</v>
      </c>
      <c r="H153" s="10">
        <v>43665</v>
      </c>
      <c r="I153" s="11" t="s">
        <v>40</v>
      </c>
    </row>
    <row r="154" spans="1:9" x14ac:dyDescent="0.3">
      <c r="A154" s="8">
        <f>IF(B154&lt;&gt;"",ROWS($B$6:B154),"")</f>
        <v>149</v>
      </c>
      <c r="B154" s="1" t="s">
        <v>388</v>
      </c>
      <c r="C154" s="1" t="s">
        <v>389</v>
      </c>
      <c r="D154" s="1" t="s">
        <v>37</v>
      </c>
      <c r="E154" s="21">
        <v>21896.91</v>
      </c>
      <c r="F154" s="9">
        <v>4042</v>
      </c>
      <c r="G154" s="9">
        <v>19</v>
      </c>
      <c r="H154" s="10">
        <v>43714</v>
      </c>
      <c r="I154" s="11" t="s">
        <v>240</v>
      </c>
    </row>
    <row r="155" spans="1:9" x14ac:dyDescent="0.3">
      <c r="A155" s="8">
        <f>IF(B155&lt;&gt;"",ROWS($B$6:B155),"")</f>
        <v>150</v>
      </c>
      <c r="B155" s="1" t="s">
        <v>390</v>
      </c>
      <c r="C155" s="1" t="s">
        <v>391</v>
      </c>
      <c r="D155" s="1" t="s">
        <v>183</v>
      </c>
      <c r="E155" s="21">
        <v>21892.5</v>
      </c>
      <c r="F155" s="9">
        <v>3445</v>
      </c>
      <c r="G155" s="9">
        <v>8</v>
      </c>
      <c r="H155" s="10">
        <v>43788</v>
      </c>
      <c r="I155" s="11" t="s">
        <v>307</v>
      </c>
    </row>
    <row r="156" spans="1:9" x14ac:dyDescent="0.3">
      <c r="A156" s="8">
        <f>IF(B156&lt;&gt;"",ROWS($B$6:B156),"")</f>
        <v>151</v>
      </c>
      <c r="B156" s="1" t="s">
        <v>392</v>
      </c>
      <c r="C156" s="1" t="s">
        <v>393</v>
      </c>
      <c r="D156" s="1" t="s">
        <v>394</v>
      </c>
      <c r="E156" s="21">
        <v>21328.31</v>
      </c>
      <c r="F156" s="9">
        <v>3730</v>
      </c>
      <c r="G156" s="9">
        <v>18</v>
      </c>
      <c r="H156" s="10">
        <v>43588</v>
      </c>
      <c r="I156" s="11" t="s">
        <v>94</v>
      </c>
    </row>
    <row r="157" spans="1:9" x14ac:dyDescent="0.3">
      <c r="A157" s="8">
        <f>IF(B157&lt;&gt;"",ROWS($B$6:B157),"")</f>
        <v>152</v>
      </c>
      <c r="B157" s="1" t="s">
        <v>395</v>
      </c>
      <c r="C157" s="1" t="s">
        <v>396</v>
      </c>
      <c r="D157" s="1" t="s">
        <v>183</v>
      </c>
      <c r="E157" s="21">
        <v>21315</v>
      </c>
      <c r="F157" s="9">
        <v>3535</v>
      </c>
      <c r="G157" s="9">
        <v>8</v>
      </c>
      <c r="H157" s="10">
        <v>43721</v>
      </c>
      <c r="I157" s="11" t="s">
        <v>121</v>
      </c>
    </row>
    <row r="158" spans="1:9" x14ac:dyDescent="0.3">
      <c r="A158" s="8">
        <f>IF(B158&lt;&gt;"",ROWS($B$6:B158),"")</f>
        <v>153</v>
      </c>
      <c r="B158" s="1" t="s">
        <v>397</v>
      </c>
      <c r="C158" s="1" t="s">
        <v>398</v>
      </c>
      <c r="D158" s="1" t="s">
        <v>37</v>
      </c>
      <c r="E158" s="21">
        <v>21283.38</v>
      </c>
      <c r="F158" s="9">
        <v>4686</v>
      </c>
      <c r="G158" s="9">
        <v>8</v>
      </c>
      <c r="H158" s="10">
        <v>43448</v>
      </c>
      <c r="I158" s="11" t="s">
        <v>55</v>
      </c>
    </row>
    <row r="159" spans="1:9" x14ac:dyDescent="0.3">
      <c r="A159" s="8">
        <f>IF(B159&lt;&gt;"",ROWS($B$6:B159),"")</f>
        <v>154</v>
      </c>
      <c r="B159" s="1" t="s">
        <v>399</v>
      </c>
      <c r="C159" s="1" t="s">
        <v>400</v>
      </c>
      <c r="D159" s="1" t="s">
        <v>37</v>
      </c>
      <c r="E159" s="21">
        <v>21191.73</v>
      </c>
      <c r="F159" s="9">
        <v>3850</v>
      </c>
      <c r="G159" s="9" t="s">
        <v>64</v>
      </c>
      <c r="H159" s="10">
        <v>43784</v>
      </c>
      <c r="I159" s="11" t="s">
        <v>55</v>
      </c>
    </row>
    <row r="160" spans="1:9" x14ac:dyDescent="0.3">
      <c r="A160" s="8">
        <f>IF(B160&lt;&gt;"",ROWS($B$6:B160),"")</f>
        <v>155</v>
      </c>
      <c r="B160" s="1" t="s">
        <v>401</v>
      </c>
      <c r="C160" s="1" t="s">
        <v>402</v>
      </c>
      <c r="D160" s="1" t="s">
        <v>403</v>
      </c>
      <c r="E160" s="21">
        <v>20970.289999999997</v>
      </c>
      <c r="F160" s="9">
        <v>4125</v>
      </c>
      <c r="G160" s="9">
        <v>10</v>
      </c>
      <c r="H160" s="10">
        <v>43476</v>
      </c>
      <c r="I160" s="11" t="s">
        <v>404</v>
      </c>
    </row>
    <row r="161" spans="1:9" x14ac:dyDescent="0.3">
      <c r="A161" s="8">
        <f>IF(B161&lt;&gt;"",ROWS($B$6:B161),"")</f>
        <v>156</v>
      </c>
      <c r="B161" s="1" t="s">
        <v>405</v>
      </c>
      <c r="C161" s="1" t="s">
        <v>406</v>
      </c>
      <c r="D161" s="1" t="s">
        <v>37</v>
      </c>
      <c r="E161" s="21">
        <v>20853.36</v>
      </c>
      <c r="F161" s="9">
        <v>3875</v>
      </c>
      <c r="G161" s="9">
        <v>10</v>
      </c>
      <c r="H161" s="10">
        <v>43735</v>
      </c>
      <c r="I161" s="11" t="s">
        <v>145</v>
      </c>
    </row>
    <row r="162" spans="1:9" x14ac:dyDescent="0.3">
      <c r="A162" s="8">
        <f>IF(B162&lt;&gt;"",ROWS($B$6:B162),"")</f>
        <v>157</v>
      </c>
      <c r="B162" s="1" t="s">
        <v>407</v>
      </c>
      <c r="C162" s="1" t="s">
        <v>407</v>
      </c>
      <c r="D162" s="1" t="s">
        <v>37</v>
      </c>
      <c r="E162" s="21">
        <v>20723.060000000001</v>
      </c>
      <c r="F162" s="9">
        <v>3630</v>
      </c>
      <c r="G162" s="9">
        <v>11</v>
      </c>
      <c r="H162" s="10">
        <v>43616</v>
      </c>
      <c r="I162" s="11" t="s">
        <v>43</v>
      </c>
    </row>
    <row r="163" spans="1:9" x14ac:dyDescent="0.3">
      <c r="A163" s="8">
        <f>IF(B163&lt;&gt;"",ROWS($B$6:B163),"")</f>
        <v>158</v>
      </c>
      <c r="B163" s="1" t="s">
        <v>408</v>
      </c>
      <c r="C163" s="1" t="s">
        <v>409</v>
      </c>
      <c r="D163" s="1" t="s">
        <v>410</v>
      </c>
      <c r="E163" s="21">
        <v>19925.689999999999</v>
      </c>
      <c r="F163" s="9">
        <v>4225</v>
      </c>
      <c r="G163" s="9">
        <v>10</v>
      </c>
      <c r="H163" s="10">
        <v>43812</v>
      </c>
      <c r="I163" s="11" t="s">
        <v>278</v>
      </c>
    </row>
    <row r="164" spans="1:9" x14ac:dyDescent="0.3">
      <c r="A164" s="8">
        <f>IF(B164&lt;&gt;"",ROWS($B$6:B164),"")</f>
        <v>159</v>
      </c>
      <c r="B164" s="1" t="s">
        <v>411</v>
      </c>
      <c r="C164" s="1" t="s">
        <v>412</v>
      </c>
      <c r="D164" s="1" t="s">
        <v>37</v>
      </c>
      <c r="E164" s="21">
        <v>19331.060000000001</v>
      </c>
      <c r="F164" s="9">
        <v>3958</v>
      </c>
      <c r="G164" s="9">
        <v>17</v>
      </c>
      <c r="H164" s="10">
        <v>43462</v>
      </c>
      <c r="I164" s="11" t="s">
        <v>38</v>
      </c>
    </row>
    <row r="165" spans="1:9" x14ac:dyDescent="0.3">
      <c r="A165" s="8">
        <f>IF(B165&lt;&gt;"",ROWS($B$6:B165),"")</f>
        <v>160</v>
      </c>
      <c r="B165" s="1" t="s">
        <v>413</v>
      </c>
      <c r="C165" s="1" t="s">
        <v>414</v>
      </c>
      <c r="D165" s="1" t="s">
        <v>37</v>
      </c>
      <c r="E165" s="21">
        <v>19153.989999999998</v>
      </c>
      <c r="F165" s="9">
        <v>3578</v>
      </c>
      <c r="G165" s="9">
        <v>17</v>
      </c>
      <c r="H165" s="10">
        <v>43595</v>
      </c>
      <c r="I165" s="11" t="s">
        <v>352</v>
      </c>
    </row>
    <row r="166" spans="1:9" x14ac:dyDescent="0.3">
      <c r="A166" s="8">
        <f>IF(B166&lt;&gt;"",ROWS($B$6:B166),"")</f>
        <v>161</v>
      </c>
      <c r="B166" s="1" t="s">
        <v>415</v>
      </c>
      <c r="C166" s="1" t="s">
        <v>416</v>
      </c>
      <c r="D166" s="1" t="s">
        <v>269</v>
      </c>
      <c r="E166" s="21">
        <v>19022.96</v>
      </c>
      <c r="F166" s="9">
        <v>3670</v>
      </c>
      <c r="G166" s="9" t="s">
        <v>90</v>
      </c>
      <c r="H166" s="10">
        <v>43735</v>
      </c>
      <c r="I166" s="11" t="s">
        <v>40</v>
      </c>
    </row>
    <row r="167" spans="1:9" x14ac:dyDescent="0.3">
      <c r="A167" s="8">
        <f>IF(B167&lt;&gt;"",ROWS($B$6:B167),"")</f>
        <v>162</v>
      </c>
      <c r="B167" s="1" t="s">
        <v>417</v>
      </c>
      <c r="C167" s="1" t="s">
        <v>418</v>
      </c>
      <c r="D167" s="1" t="s">
        <v>37</v>
      </c>
      <c r="E167" s="21">
        <v>18573.37</v>
      </c>
      <c r="F167" s="9">
        <v>3813</v>
      </c>
      <c r="G167" s="9">
        <v>13</v>
      </c>
      <c r="H167" s="10">
        <v>43609</v>
      </c>
      <c r="I167" s="11" t="s">
        <v>55</v>
      </c>
    </row>
    <row r="168" spans="1:9" x14ac:dyDescent="0.3">
      <c r="A168" s="8">
        <f>IF(B168&lt;&gt;"",ROWS($B$6:B168),"")</f>
        <v>163</v>
      </c>
      <c r="B168" s="1" t="s">
        <v>419</v>
      </c>
      <c r="C168" s="1" t="s">
        <v>420</v>
      </c>
      <c r="D168" s="1" t="s">
        <v>183</v>
      </c>
      <c r="E168" s="21">
        <v>18354.61</v>
      </c>
      <c r="F168" s="9">
        <v>4530</v>
      </c>
      <c r="G168" s="9" t="s">
        <v>85</v>
      </c>
      <c r="H168" s="10">
        <v>43630</v>
      </c>
      <c r="I168" s="11" t="s">
        <v>40</v>
      </c>
    </row>
    <row r="169" spans="1:9" x14ac:dyDescent="0.3">
      <c r="A169" s="8">
        <f>IF(B169&lt;&gt;"",ROWS($B$6:B169),"")</f>
        <v>164</v>
      </c>
      <c r="B169" s="1" t="s">
        <v>421</v>
      </c>
      <c r="C169" s="1" t="s">
        <v>422</v>
      </c>
      <c r="D169" s="1" t="s">
        <v>423</v>
      </c>
      <c r="E169" s="21">
        <v>18132.03</v>
      </c>
      <c r="F169" s="9">
        <v>3215</v>
      </c>
      <c r="G169" s="9">
        <v>17</v>
      </c>
      <c r="H169" s="10">
        <v>43539</v>
      </c>
      <c r="I169" s="11" t="s">
        <v>352</v>
      </c>
    </row>
    <row r="170" spans="1:9" x14ac:dyDescent="0.3">
      <c r="A170" s="8">
        <f>IF(B170&lt;&gt;"",ROWS($B$6:B170),"")</f>
        <v>165</v>
      </c>
      <c r="B170" s="1" t="s">
        <v>424</v>
      </c>
      <c r="C170" s="1" t="s">
        <v>425</v>
      </c>
      <c r="D170" s="1" t="s">
        <v>37</v>
      </c>
      <c r="E170" s="21">
        <v>18078.39</v>
      </c>
      <c r="F170" s="9">
        <v>3642</v>
      </c>
      <c r="G170" s="9">
        <v>11</v>
      </c>
      <c r="H170" s="10">
        <v>43518</v>
      </c>
      <c r="I170" s="11" t="s">
        <v>40</v>
      </c>
    </row>
    <row r="171" spans="1:9" x14ac:dyDescent="0.3">
      <c r="A171" s="8">
        <f>IF(B171&lt;&gt;"",ROWS($B$6:B171),"")</f>
        <v>166</v>
      </c>
      <c r="B171" s="1" t="s">
        <v>426</v>
      </c>
      <c r="C171" s="1" t="s">
        <v>427</v>
      </c>
      <c r="D171" s="1" t="s">
        <v>139</v>
      </c>
      <c r="E171" s="21">
        <v>17999</v>
      </c>
      <c r="F171" s="9">
        <v>3972</v>
      </c>
      <c r="G171" s="9">
        <v>14</v>
      </c>
      <c r="H171" s="10">
        <v>43672</v>
      </c>
      <c r="I171" s="11" t="s">
        <v>240</v>
      </c>
    </row>
    <row r="172" spans="1:9" x14ac:dyDescent="0.3">
      <c r="A172" s="8">
        <f>IF(B172&lt;&gt;"",ROWS($B$6:B172),"")</f>
        <v>167</v>
      </c>
      <c r="B172" s="1" t="s">
        <v>428</v>
      </c>
      <c r="C172" s="1" t="s">
        <v>429</v>
      </c>
      <c r="D172" s="1" t="s">
        <v>430</v>
      </c>
      <c r="E172" s="21">
        <v>17597.23</v>
      </c>
      <c r="F172" s="9">
        <v>4670</v>
      </c>
      <c r="G172" s="9">
        <v>17</v>
      </c>
      <c r="H172" s="10">
        <v>43763</v>
      </c>
      <c r="I172" s="11" t="s">
        <v>431</v>
      </c>
    </row>
    <row r="173" spans="1:9" x14ac:dyDescent="0.3">
      <c r="A173" s="8">
        <f>IF(B173&lt;&gt;"",ROWS($B$6:B173),"")</f>
        <v>168</v>
      </c>
      <c r="B173" s="1" t="s">
        <v>432</v>
      </c>
      <c r="C173" s="1" t="s">
        <v>433</v>
      </c>
      <c r="D173" s="1" t="s">
        <v>316</v>
      </c>
      <c r="E173" s="21">
        <v>17527.580000000002</v>
      </c>
      <c r="F173" s="9">
        <v>3103</v>
      </c>
      <c r="G173" s="9">
        <v>7</v>
      </c>
      <c r="H173" s="10">
        <v>43644</v>
      </c>
      <c r="I173" s="11" t="s">
        <v>378</v>
      </c>
    </row>
    <row r="174" spans="1:9" x14ac:dyDescent="0.3">
      <c r="A174" s="8">
        <f>IF(B174&lt;&gt;"",ROWS($B$6:B174),"")</f>
        <v>169</v>
      </c>
      <c r="B174" s="1" t="s">
        <v>434</v>
      </c>
      <c r="C174" s="1" t="s">
        <v>435</v>
      </c>
      <c r="D174" s="1" t="s">
        <v>436</v>
      </c>
      <c r="E174" s="21">
        <v>17189</v>
      </c>
      <c r="F174" s="9">
        <v>3666</v>
      </c>
      <c r="G174" s="9">
        <v>8</v>
      </c>
      <c r="H174" s="10">
        <v>43791</v>
      </c>
      <c r="I174" s="11" t="s">
        <v>200</v>
      </c>
    </row>
    <row r="175" spans="1:9" x14ac:dyDescent="0.3">
      <c r="A175" s="8">
        <f>IF(B175&lt;&gt;"",ROWS($B$6:B175),"")</f>
        <v>170</v>
      </c>
      <c r="B175" s="1" t="s">
        <v>437</v>
      </c>
      <c r="C175" s="1" t="s">
        <v>438</v>
      </c>
      <c r="D175" s="1" t="s">
        <v>183</v>
      </c>
      <c r="E175" s="21">
        <v>16842.78</v>
      </c>
      <c r="F175" s="9">
        <v>3977</v>
      </c>
      <c r="G175" s="9">
        <v>10</v>
      </c>
      <c r="H175" s="10">
        <v>43455</v>
      </c>
      <c r="I175" s="11" t="s">
        <v>40</v>
      </c>
    </row>
    <row r="176" spans="1:9" x14ac:dyDescent="0.3">
      <c r="A176" s="8">
        <f>IF(B176&lt;&gt;"",ROWS($B$6:B176),"")</f>
        <v>171</v>
      </c>
      <c r="B176" s="1" t="s">
        <v>439</v>
      </c>
      <c r="C176" s="1" t="s">
        <v>440</v>
      </c>
      <c r="D176" s="1" t="s">
        <v>441</v>
      </c>
      <c r="E176" s="21">
        <v>16543.560000000001</v>
      </c>
      <c r="F176" s="9">
        <v>2810</v>
      </c>
      <c r="G176" s="9">
        <v>14</v>
      </c>
      <c r="H176" s="10">
        <v>43770</v>
      </c>
      <c r="I176" s="11" t="s">
        <v>240</v>
      </c>
    </row>
    <row r="177" spans="1:9" x14ac:dyDescent="0.3">
      <c r="A177" s="8">
        <f>IF(B177&lt;&gt;"",ROWS($B$6:B177),"")</f>
        <v>172</v>
      </c>
      <c r="B177" s="1" t="s">
        <v>442</v>
      </c>
      <c r="C177" s="1" t="s">
        <v>443</v>
      </c>
      <c r="D177" s="1" t="s">
        <v>183</v>
      </c>
      <c r="E177" s="21">
        <v>16530</v>
      </c>
      <c r="F177" s="9">
        <v>3137</v>
      </c>
      <c r="G177" s="9">
        <v>10</v>
      </c>
      <c r="H177" s="10">
        <v>43560</v>
      </c>
      <c r="I177" s="11" t="s">
        <v>121</v>
      </c>
    </row>
    <row r="178" spans="1:9" x14ac:dyDescent="0.3">
      <c r="A178" s="8">
        <f>IF(B178&lt;&gt;"",ROWS($B$6:B178),"")</f>
        <v>173</v>
      </c>
      <c r="B178" s="1" t="s">
        <v>444</v>
      </c>
      <c r="C178" s="1" t="s">
        <v>444</v>
      </c>
      <c r="D178" s="1" t="s">
        <v>27</v>
      </c>
      <c r="E178" s="21">
        <v>15908</v>
      </c>
      <c r="F178" s="9">
        <v>3191</v>
      </c>
      <c r="G178" s="9">
        <v>10</v>
      </c>
      <c r="H178" s="10">
        <v>43770</v>
      </c>
      <c r="I178" s="11" t="s">
        <v>445</v>
      </c>
    </row>
    <row r="179" spans="1:9" x14ac:dyDescent="0.3">
      <c r="A179" s="8">
        <f>IF(B179&lt;&gt;"",ROWS($B$6:B179),"")</f>
        <v>174</v>
      </c>
      <c r="B179" s="1" t="s">
        <v>446</v>
      </c>
      <c r="C179" s="1" t="s">
        <v>447</v>
      </c>
      <c r="D179" s="1" t="s">
        <v>269</v>
      </c>
      <c r="E179" s="21">
        <v>15866</v>
      </c>
      <c r="F179" s="9">
        <v>2909</v>
      </c>
      <c r="G179" s="9">
        <v>6</v>
      </c>
      <c r="H179" s="10">
        <v>43693</v>
      </c>
      <c r="I179" s="11" t="s">
        <v>240</v>
      </c>
    </row>
    <row r="180" spans="1:9" x14ac:dyDescent="0.3">
      <c r="A180" s="8">
        <f>IF(B180&lt;&gt;"",ROWS($B$6:B180),"")</f>
        <v>175</v>
      </c>
      <c r="B180" s="1" t="s">
        <v>448</v>
      </c>
      <c r="C180" s="1" t="s">
        <v>449</v>
      </c>
      <c r="D180" s="1" t="s">
        <v>37</v>
      </c>
      <c r="E180" s="21">
        <v>15717.1</v>
      </c>
      <c r="F180" s="9">
        <v>2639</v>
      </c>
      <c r="G180" s="9" t="s">
        <v>110</v>
      </c>
      <c r="H180" s="10">
        <v>43791</v>
      </c>
      <c r="I180" s="11" t="s">
        <v>40</v>
      </c>
    </row>
    <row r="181" spans="1:9" x14ac:dyDescent="0.3">
      <c r="A181" s="8">
        <f>IF(B181&lt;&gt;"",ROWS($B$6:B181),"")</f>
        <v>176</v>
      </c>
      <c r="B181" s="1" t="s">
        <v>450</v>
      </c>
      <c r="C181" s="1" t="s">
        <v>451</v>
      </c>
      <c r="D181" s="1" t="s">
        <v>37</v>
      </c>
      <c r="E181" s="21">
        <v>15134.02</v>
      </c>
      <c r="F181" s="9">
        <v>3041</v>
      </c>
      <c r="G181" s="9">
        <v>23</v>
      </c>
      <c r="H181" s="10">
        <v>43553</v>
      </c>
      <c r="I181" s="11" t="s">
        <v>38</v>
      </c>
    </row>
    <row r="182" spans="1:9" x14ac:dyDescent="0.3">
      <c r="A182" s="8">
        <f>IF(B182&lt;&gt;"",ROWS($B$6:B182),"")</f>
        <v>177</v>
      </c>
      <c r="B182" s="1" t="s">
        <v>452</v>
      </c>
      <c r="C182" s="1" t="s">
        <v>453</v>
      </c>
      <c r="D182" s="1" t="s">
        <v>37</v>
      </c>
      <c r="E182" s="21">
        <v>14621.470000000001</v>
      </c>
      <c r="F182" s="9">
        <v>3028</v>
      </c>
      <c r="G182" s="9">
        <v>13</v>
      </c>
      <c r="H182" s="10">
        <v>43483</v>
      </c>
      <c r="I182" s="11" t="s">
        <v>240</v>
      </c>
    </row>
    <row r="183" spans="1:9" x14ac:dyDescent="0.3">
      <c r="A183" s="8">
        <f>IF(B183&lt;&gt;"",ROWS($B$6:B183),"")</f>
        <v>178</v>
      </c>
      <c r="B183" s="1" t="s">
        <v>454</v>
      </c>
      <c r="C183" s="1" t="s">
        <v>455</v>
      </c>
      <c r="D183" s="1" t="s">
        <v>37</v>
      </c>
      <c r="E183" s="21">
        <v>14578.65</v>
      </c>
      <c r="F183" s="9">
        <v>2938</v>
      </c>
      <c r="G183" s="9">
        <v>14</v>
      </c>
      <c r="H183" s="10">
        <v>43602</v>
      </c>
      <c r="I183" s="11" t="s">
        <v>34</v>
      </c>
    </row>
    <row r="184" spans="1:9" x14ac:dyDescent="0.3">
      <c r="A184" s="8">
        <f>IF(B184&lt;&gt;"",ROWS($B$6:B184),"")</f>
        <v>179</v>
      </c>
      <c r="B184" s="1" t="s">
        <v>456</v>
      </c>
      <c r="C184" s="1" t="s">
        <v>457</v>
      </c>
      <c r="D184" s="1" t="s">
        <v>330</v>
      </c>
      <c r="E184" s="21">
        <v>14230.379999999997</v>
      </c>
      <c r="F184" s="9">
        <v>2914</v>
      </c>
      <c r="G184" s="9">
        <v>8</v>
      </c>
      <c r="H184" s="10">
        <v>43560</v>
      </c>
      <c r="I184" s="11" t="s">
        <v>132</v>
      </c>
    </row>
    <row r="185" spans="1:9" x14ac:dyDescent="0.3">
      <c r="A185" s="8">
        <f>IF(B185&lt;&gt;"",ROWS($B$6:B185),"")</f>
        <v>180</v>
      </c>
      <c r="B185" s="1" t="s">
        <v>458</v>
      </c>
      <c r="C185" s="1" t="s">
        <v>459</v>
      </c>
      <c r="D185" s="1" t="s">
        <v>27</v>
      </c>
      <c r="E185" s="21">
        <v>14015.7</v>
      </c>
      <c r="F185" s="9">
        <v>4315</v>
      </c>
      <c r="G185" s="9">
        <v>15</v>
      </c>
      <c r="H185" s="10">
        <v>43560</v>
      </c>
      <c r="I185" s="11" t="s">
        <v>460</v>
      </c>
    </row>
    <row r="186" spans="1:9" x14ac:dyDescent="0.3">
      <c r="A186" s="8">
        <f>IF(B186&lt;&gt;"",ROWS($B$6:B186),"")</f>
        <v>181</v>
      </c>
      <c r="B186" s="1" t="s">
        <v>461</v>
      </c>
      <c r="C186" s="1" t="s">
        <v>462</v>
      </c>
      <c r="D186" s="1" t="s">
        <v>463</v>
      </c>
      <c r="E186" s="21">
        <v>13808</v>
      </c>
      <c r="F186" s="9">
        <v>2374</v>
      </c>
      <c r="G186" s="9">
        <v>4</v>
      </c>
      <c r="H186" s="10">
        <v>43476</v>
      </c>
      <c r="I186" s="11" t="s">
        <v>145</v>
      </c>
    </row>
    <row r="187" spans="1:9" x14ac:dyDescent="0.3">
      <c r="A187" s="8">
        <f>IF(B187&lt;&gt;"",ROWS($B$6:B187),"")</f>
        <v>182</v>
      </c>
      <c r="B187" s="1" t="s">
        <v>464</v>
      </c>
      <c r="C187" s="1" t="s">
        <v>464</v>
      </c>
      <c r="D187" s="1" t="s">
        <v>27</v>
      </c>
      <c r="E187" s="21">
        <v>13781</v>
      </c>
      <c r="F187" s="9">
        <v>5278</v>
      </c>
      <c r="G187" s="9">
        <v>4</v>
      </c>
      <c r="H187" s="10">
        <v>43189</v>
      </c>
      <c r="I187" s="11" t="s">
        <v>465</v>
      </c>
    </row>
    <row r="188" spans="1:9" x14ac:dyDescent="0.3">
      <c r="A188" s="8">
        <f>IF(B188&lt;&gt;"",ROWS($B$6:B188),"")</f>
        <v>183</v>
      </c>
      <c r="B188" s="1" t="s">
        <v>466</v>
      </c>
      <c r="C188" s="1" t="s">
        <v>467</v>
      </c>
      <c r="D188" s="1" t="s">
        <v>468</v>
      </c>
      <c r="E188" s="21">
        <v>13459</v>
      </c>
      <c r="F188" s="9">
        <v>3165</v>
      </c>
      <c r="G188" s="9">
        <v>9</v>
      </c>
      <c r="H188" s="10">
        <v>43791</v>
      </c>
      <c r="I188" s="11" t="s">
        <v>121</v>
      </c>
    </row>
    <row r="189" spans="1:9" x14ac:dyDescent="0.3">
      <c r="A189" s="8">
        <f>IF(B189&lt;&gt;"",ROWS($B$6:B189),"")</f>
        <v>184</v>
      </c>
      <c r="B189" s="1" t="s">
        <v>469</v>
      </c>
      <c r="C189" s="1" t="s">
        <v>470</v>
      </c>
      <c r="D189" s="1" t="s">
        <v>471</v>
      </c>
      <c r="E189" s="21">
        <v>12964.5</v>
      </c>
      <c r="F189" s="9">
        <v>4500</v>
      </c>
      <c r="G189" s="9">
        <v>1</v>
      </c>
      <c r="H189" s="10">
        <v>43435</v>
      </c>
      <c r="I189" s="11" t="s">
        <v>472</v>
      </c>
    </row>
    <row r="190" spans="1:9" x14ac:dyDescent="0.3">
      <c r="A190" s="8">
        <f>IF(B190&lt;&gt;"",ROWS($B$6:B190),"")</f>
        <v>185</v>
      </c>
      <c r="B190" s="1" t="s">
        <v>473</v>
      </c>
      <c r="C190" s="1" t="s">
        <v>474</v>
      </c>
      <c r="D190" s="1" t="s">
        <v>316</v>
      </c>
      <c r="E190" s="21">
        <v>12738.8</v>
      </c>
      <c r="F190" s="9">
        <v>2422</v>
      </c>
      <c r="G190" s="9">
        <v>4</v>
      </c>
      <c r="H190" s="10">
        <v>43588</v>
      </c>
      <c r="I190" s="11" t="s">
        <v>378</v>
      </c>
    </row>
    <row r="191" spans="1:9" x14ac:dyDescent="0.3">
      <c r="A191" s="8">
        <f>IF(B191&lt;&gt;"",ROWS($B$6:B191),"")</f>
        <v>186</v>
      </c>
      <c r="B191" s="1" t="s">
        <v>475</v>
      </c>
      <c r="C191" s="1" t="s">
        <v>476</v>
      </c>
      <c r="D191" s="1" t="s">
        <v>37</v>
      </c>
      <c r="E191" s="21">
        <v>12552</v>
      </c>
      <c r="F191" s="9">
        <v>2254</v>
      </c>
      <c r="G191" s="9">
        <v>12</v>
      </c>
      <c r="H191" s="10">
        <v>43805</v>
      </c>
      <c r="I191" s="11" t="s">
        <v>121</v>
      </c>
    </row>
    <row r="192" spans="1:9" x14ac:dyDescent="0.3">
      <c r="A192" s="8">
        <f>IF(B192&lt;&gt;"",ROWS($B$6:B192),"")</f>
        <v>187</v>
      </c>
      <c r="B192" s="1" t="s">
        <v>477</v>
      </c>
      <c r="C192" s="1" t="s">
        <v>478</v>
      </c>
      <c r="D192" s="1" t="s">
        <v>479</v>
      </c>
      <c r="E192" s="21">
        <v>12512.37</v>
      </c>
      <c r="F192" s="9">
        <v>2175</v>
      </c>
      <c r="G192" s="9" t="s">
        <v>110</v>
      </c>
      <c r="H192" s="10">
        <v>43658</v>
      </c>
      <c r="I192" s="11" t="s">
        <v>40</v>
      </c>
    </row>
    <row r="193" spans="1:9" x14ac:dyDescent="0.3">
      <c r="A193" s="8">
        <f>IF(B193&lt;&gt;"",ROWS($B$6:B193),"")</f>
        <v>188</v>
      </c>
      <c r="B193" s="1" t="s">
        <v>480</v>
      </c>
      <c r="C193" s="1" t="s">
        <v>481</v>
      </c>
      <c r="D193" s="1" t="s">
        <v>482</v>
      </c>
      <c r="E193" s="21">
        <v>12350.39</v>
      </c>
      <c r="F193" s="9">
        <v>1990</v>
      </c>
      <c r="G193" s="9">
        <v>9</v>
      </c>
      <c r="H193" s="10">
        <v>43798</v>
      </c>
      <c r="I193" s="11" t="s">
        <v>166</v>
      </c>
    </row>
    <row r="194" spans="1:9" x14ac:dyDescent="0.3">
      <c r="A194" s="8">
        <f>IF(B194&lt;&gt;"",ROWS($B$6:B194),"")</f>
        <v>189</v>
      </c>
      <c r="B194" s="1" t="s">
        <v>483</v>
      </c>
      <c r="C194" s="1" t="s">
        <v>484</v>
      </c>
      <c r="D194" s="1" t="s">
        <v>183</v>
      </c>
      <c r="E194" s="21">
        <v>12287</v>
      </c>
      <c r="F194" s="9">
        <v>2162</v>
      </c>
      <c r="G194" s="9">
        <v>5</v>
      </c>
      <c r="H194" s="10">
        <v>43525</v>
      </c>
      <c r="I194" s="11" t="s">
        <v>121</v>
      </c>
    </row>
    <row r="195" spans="1:9" x14ac:dyDescent="0.3">
      <c r="A195" s="8">
        <f>IF(B195&lt;&gt;"",ROWS($B$6:B195),"")</f>
        <v>190</v>
      </c>
      <c r="B195" s="1" t="s">
        <v>485</v>
      </c>
      <c r="C195" s="1" t="s">
        <v>486</v>
      </c>
      <c r="D195" s="1" t="s">
        <v>37</v>
      </c>
      <c r="E195" s="21">
        <v>12130</v>
      </c>
      <c r="F195" s="9">
        <v>2243</v>
      </c>
      <c r="G195" s="9">
        <v>13</v>
      </c>
      <c r="H195" s="10">
        <v>43756</v>
      </c>
      <c r="I195" s="11" t="s">
        <v>121</v>
      </c>
    </row>
    <row r="196" spans="1:9" x14ac:dyDescent="0.3">
      <c r="A196" s="8">
        <f>IF(B196&lt;&gt;"",ROWS($B$6:B196),"")</f>
        <v>191</v>
      </c>
      <c r="B196" s="1" t="s">
        <v>487</v>
      </c>
      <c r="C196" s="1" t="s">
        <v>488</v>
      </c>
      <c r="D196" s="1" t="s">
        <v>37</v>
      </c>
      <c r="E196" s="21">
        <v>11793.779999999999</v>
      </c>
      <c r="F196" s="9">
        <v>2366</v>
      </c>
      <c r="G196" s="9">
        <v>12</v>
      </c>
      <c r="H196" s="10">
        <v>43735</v>
      </c>
      <c r="I196" s="11" t="s">
        <v>240</v>
      </c>
    </row>
    <row r="197" spans="1:9" x14ac:dyDescent="0.3">
      <c r="A197" s="8">
        <f>IF(B197&lt;&gt;"",ROWS($B$6:B197),"")</f>
        <v>192</v>
      </c>
      <c r="B197" s="1" t="s">
        <v>489</v>
      </c>
      <c r="C197" s="1" t="s">
        <v>490</v>
      </c>
      <c r="D197" s="1" t="s">
        <v>37</v>
      </c>
      <c r="E197" s="21">
        <v>11688.04</v>
      </c>
      <c r="F197" s="9">
        <v>2092</v>
      </c>
      <c r="G197" s="9">
        <v>11</v>
      </c>
      <c r="H197" s="10">
        <v>43749</v>
      </c>
      <c r="I197" s="11" t="s">
        <v>240</v>
      </c>
    </row>
    <row r="198" spans="1:9" x14ac:dyDescent="0.3">
      <c r="A198" s="8">
        <f>IF(B198&lt;&gt;"",ROWS($B$6:B198),"")</f>
        <v>193</v>
      </c>
      <c r="B198" s="1" t="s">
        <v>491</v>
      </c>
      <c r="C198" s="1" t="s">
        <v>492</v>
      </c>
      <c r="D198" s="1" t="s">
        <v>37</v>
      </c>
      <c r="E198" s="21">
        <v>11450.12</v>
      </c>
      <c r="F198" s="9">
        <v>2072</v>
      </c>
      <c r="G198" s="9">
        <v>8</v>
      </c>
      <c r="H198" s="10">
        <v>43531</v>
      </c>
      <c r="I198" s="11" t="s">
        <v>493</v>
      </c>
    </row>
    <row r="199" spans="1:9" x14ac:dyDescent="0.3">
      <c r="A199" s="8">
        <f>IF(B199&lt;&gt;"",ROWS($B$6:B199),"")</f>
        <v>194</v>
      </c>
      <c r="B199" s="1" t="s">
        <v>494</v>
      </c>
      <c r="C199" s="1" t="s">
        <v>495</v>
      </c>
      <c r="D199" s="1" t="s">
        <v>316</v>
      </c>
      <c r="E199" s="21">
        <v>11200</v>
      </c>
      <c r="F199" s="9">
        <v>3789</v>
      </c>
      <c r="G199" s="9">
        <v>2</v>
      </c>
      <c r="H199" s="10">
        <v>43189</v>
      </c>
      <c r="I199" s="11" t="s">
        <v>496</v>
      </c>
    </row>
    <row r="200" spans="1:9" x14ac:dyDescent="0.3">
      <c r="A200" s="8">
        <f>IF(B200&lt;&gt;"",ROWS($B$6:B200),"")</f>
        <v>195</v>
      </c>
      <c r="B200" s="1" t="s">
        <v>497</v>
      </c>
      <c r="C200" s="1" t="s">
        <v>498</v>
      </c>
      <c r="D200" s="1" t="s">
        <v>37</v>
      </c>
      <c r="E200" s="21">
        <v>11118</v>
      </c>
      <c r="F200" s="9">
        <v>2162</v>
      </c>
      <c r="G200" s="9">
        <v>2</v>
      </c>
      <c r="H200" s="10">
        <v>43763</v>
      </c>
      <c r="I200" s="11" t="s">
        <v>378</v>
      </c>
    </row>
    <row r="201" spans="1:9" x14ac:dyDescent="0.3">
      <c r="A201" s="8">
        <f>IF(B201&lt;&gt;"",ROWS($B$6:B201),"")</f>
        <v>196</v>
      </c>
      <c r="B201" s="1" t="s">
        <v>499</v>
      </c>
      <c r="C201" s="1" t="s">
        <v>500</v>
      </c>
      <c r="D201" s="1" t="s">
        <v>501</v>
      </c>
      <c r="E201" s="21">
        <v>10884.23</v>
      </c>
      <c r="F201" s="9">
        <v>1976</v>
      </c>
      <c r="G201" s="9">
        <v>11</v>
      </c>
      <c r="H201" s="10">
        <v>43553</v>
      </c>
      <c r="I201" s="11" t="s">
        <v>352</v>
      </c>
    </row>
    <row r="202" spans="1:9" x14ac:dyDescent="0.3">
      <c r="A202" s="8">
        <f>IF(B202&lt;&gt;"",ROWS($B$6:B202),"")</f>
        <v>197</v>
      </c>
      <c r="B202" s="1" t="s">
        <v>502</v>
      </c>
      <c r="C202" s="1" t="s">
        <v>502</v>
      </c>
      <c r="D202" s="1" t="s">
        <v>27</v>
      </c>
      <c r="E202" s="21">
        <v>10859.69</v>
      </c>
      <c r="F202" s="9">
        <v>1924</v>
      </c>
      <c r="G202" s="9">
        <v>4</v>
      </c>
      <c r="H202" s="10">
        <v>43427</v>
      </c>
      <c r="I202" s="11" t="s">
        <v>503</v>
      </c>
    </row>
    <row r="203" spans="1:9" x14ac:dyDescent="0.3">
      <c r="A203" s="8">
        <f>IF(B203&lt;&gt;"",ROWS($B$6:B203),"")</f>
        <v>198</v>
      </c>
      <c r="B203" s="1" t="s">
        <v>504</v>
      </c>
      <c r="C203" s="1" t="s">
        <v>505</v>
      </c>
      <c r="D203" s="1" t="s">
        <v>506</v>
      </c>
      <c r="E203" s="21">
        <v>10369</v>
      </c>
      <c r="F203" s="9">
        <v>2026</v>
      </c>
      <c r="G203" s="9" t="s">
        <v>507</v>
      </c>
      <c r="H203" s="10">
        <v>43700</v>
      </c>
      <c r="I203" s="11" t="s">
        <v>508</v>
      </c>
    </row>
    <row r="204" spans="1:9" x14ac:dyDescent="0.3">
      <c r="A204" s="8">
        <f>IF(B204&lt;&gt;"",ROWS($B$6:B204),"")</f>
        <v>199</v>
      </c>
      <c r="B204" s="1" t="s">
        <v>509</v>
      </c>
      <c r="C204" s="1" t="s">
        <v>510</v>
      </c>
      <c r="D204" s="1" t="s">
        <v>234</v>
      </c>
      <c r="E204" s="21">
        <v>10355</v>
      </c>
      <c r="F204" s="9">
        <v>2007</v>
      </c>
      <c r="G204" s="9">
        <v>6</v>
      </c>
      <c r="H204" s="10">
        <v>43658</v>
      </c>
      <c r="I204" s="11" t="s">
        <v>145</v>
      </c>
    </row>
    <row r="205" spans="1:9" x14ac:dyDescent="0.3">
      <c r="A205" s="8">
        <f>IF(B205&lt;&gt;"",ROWS($B$6:B205),"")</f>
        <v>200</v>
      </c>
      <c r="B205" s="1" t="s">
        <v>511</v>
      </c>
      <c r="C205" s="1" t="s">
        <v>512</v>
      </c>
      <c r="D205" s="1" t="s">
        <v>234</v>
      </c>
      <c r="E205" s="21">
        <v>9992.2199999999993</v>
      </c>
      <c r="F205" s="9">
        <v>2555</v>
      </c>
      <c r="G205" s="9">
        <v>14</v>
      </c>
      <c r="H205" s="10">
        <v>43574</v>
      </c>
      <c r="I205" s="11" t="s">
        <v>145</v>
      </c>
    </row>
    <row r="206" spans="1:9" x14ac:dyDescent="0.3">
      <c r="A206" s="8">
        <f>IF(B206&lt;&gt;"",ROWS($B$6:B206),"")</f>
        <v>201</v>
      </c>
      <c r="B206" s="1" t="s">
        <v>513</v>
      </c>
      <c r="C206" s="1" t="s">
        <v>514</v>
      </c>
      <c r="D206" s="1" t="s">
        <v>37</v>
      </c>
      <c r="E206" s="21">
        <v>9982.85</v>
      </c>
      <c r="F206" s="9">
        <v>1768</v>
      </c>
      <c r="G206" s="9">
        <v>5</v>
      </c>
      <c r="H206" s="10">
        <v>43462</v>
      </c>
      <c r="I206" s="11" t="s">
        <v>55</v>
      </c>
    </row>
    <row r="207" spans="1:9" x14ac:dyDescent="0.3">
      <c r="A207" s="8">
        <f>IF(B207&lt;&gt;"",ROWS($B$6:B207),"")</f>
        <v>202</v>
      </c>
      <c r="B207" s="1" t="s">
        <v>515</v>
      </c>
      <c r="C207" s="1" t="s">
        <v>516</v>
      </c>
      <c r="D207" s="1" t="s">
        <v>37</v>
      </c>
      <c r="E207" s="21">
        <v>9959.5</v>
      </c>
      <c r="F207" s="9">
        <v>1762</v>
      </c>
      <c r="G207" s="9">
        <v>10</v>
      </c>
      <c r="H207" s="10">
        <v>43532</v>
      </c>
      <c r="I207" s="11" t="s">
        <v>352</v>
      </c>
    </row>
    <row r="208" spans="1:9" x14ac:dyDescent="0.3">
      <c r="A208" s="8">
        <f>IF(B208&lt;&gt;"",ROWS($B$6:B208),"")</f>
        <v>203</v>
      </c>
      <c r="B208" s="1" t="s">
        <v>517</v>
      </c>
      <c r="C208" s="1" t="s">
        <v>518</v>
      </c>
      <c r="D208" s="1" t="s">
        <v>519</v>
      </c>
      <c r="E208" s="21">
        <v>9950.5</v>
      </c>
      <c r="F208" s="9">
        <v>3100</v>
      </c>
      <c r="G208" s="9">
        <v>1</v>
      </c>
      <c r="H208" s="10">
        <v>43379</v>
      </c>
      <c r="I208" s="11" t="s">
        <v>472</v>
      </c>
    </row>
    <row r="209" spans="1:9" x14ac:dyDescent="0.3">
      <c r="A209" s="8">
        <f>IF(B209&lt;&gt;"",ROWS($B$6:B209),"")</f>
        <v>204</v>
      </c>
      <c r="B209" s="1" t="s">
        <v>520</v>
      </c>
      <c r="C209" s="1" t="s">
        <v>521</v>
      </c>
      <c r="D209" s="1" t="s">
        <v>139</v>
      </c>
      <c r="E209" s="21">
        <v>9936.0400000000009</v>
      </c>
      <c r="F209" s="9">
        <v>1694</v>
      </c>
      <c r="G209" s="9" t="s">
        <v>243</v>
      </c>
      <c r="H209" s="10">
        <v>43742</v>
      </c>
      <c r="I209" s="11" t="s">
        <v>40</v>
      </c>
    </row>
    <row r="210" spans="1:9" x14ac:dyDescent="0.3">
      <c r="A210" s="8">
        <f>IF(B210&lt;&gt;"",ROWS($B$6:B210),"")</f>
        <v>205</v>
      </c>
      <c r="B210" s="1" t="s">
        <v>522</v>
      </c>
      <c r="C210" s="1" t="s">
        <v>523</v>
      </c>
      <c r="D210" s="1" t="s">
        <v>524</v>
      </c>
      <c r="E210" s="21">
        <v>9888.36</v>
      </c>
      <c r="F210" s="9">
        <v>1835</v>
      </c>
      <c r="G210" s="9">
        <v>5</v>
      </c>
      <c r="H210" s="10">
        <v>43560</v>
      </c>
      <c r="I210" s="11" t="s">
        <v>132</v>
      </c>
    </row>
    <row r="211" spans="1:9" x14ac:dyDescent="0.3">
      <c r="A211" s="8">
        <f>IF(B211&lt;&gt;"",ROWS($B$6:B211),"")</f>
        <v>206</v>
      </c>
      <c r="B211" s="1" t="s">
        <v>525</v>
      </c>
      <c r="C211" s="1" t="s">
        <v>526</v>
      </c>
      <c r="D211" s="1" t="s">
        <v>527</v>
      </c>
      <c r="E211" s="21">
        <v>9861</v>
      </c>
      <c r="F211" s="9">
        <v>1830</v>
      </c>
      <c r="G211" s="9">
        <v>12</v>
      </c>
      <c r="H211" s="10">
        <v>43714</v>
      </c>
      <c r="I211" s="11" t="s">
        <v>121</v>
      </c>
    </row>
    <row r="212" spans="1:9" x14ac:dyDescent="0.3">
      <c r="A212" s="8">
        <f>IF(B212&lt;&gt;"",ROWS($B$6:B212),"")</f>
        <v>207</v>
      </c>
      <c r="B212" s="1" t="s">
        <v>528</v>
      </c>
      <c r="C212" s="1" t="s">
        <v>529</v>
      </c>
      <c r="D212" s="1" t="s">
        <v>506</v>
      </c>
      <c r="E212" s="21">
        <v>9570</v>
      </c>
      <c r="F212" s="9">
        <v>1911</v>
      </c>
      <c r="G212" s="9">
        <v>3</v>
      </c>
      <c r="H212" s="10">
        <v>43434</v>
      </c>
      <c r="I212" s="11" t="s">
        <v>121</v>
      </c>
    </row>
    <row r="213" spans="1:9" x14ac:dyDescent="0.3">
      <c r="A213" s="8">
        <f>IF(B213&lt;&gt;"",ROWS($B$6:B213),"")</f>
        <v>208</v>
      </c>
      <c r="B213" s="1" t="s">
        <v>530</v>
      </c>
      <c r="C213" s="1" t="s">
        <v>530</v>
      </c>
      <c r="D213" s="1" t="s">
        <v>199</v>
      </c>
      <c r="E213" s="21">
        <v>9513.7800000000007</v>
      </c>
      <c r="F213" s="9">
        <v>1911</v>
      </c>
      <c r="G213" s="9">
        <v>8</v>
      </c>
      <c r="H213" s="10">
        <v>43497</v>
      </c>
      <c r="I213" s="11" t="s">
        <v>200</v>
      </c>
    </row>
    <row r="214" spans="1:9" x14ac:dyDescent="0.3">
      <c r="A214" s="8">
        <f>IF(B214&lt;&gt;"",ROWS($B$6:B214),"")</f>
        <v>209</v>
      </c>
      <c r="B214" s="1" t="s">
        <v>531</v>
      </c>
      <c r="C214" s="1" t="s">
        <v>532</v>
      </c>
      <c r="D214" s="1" t="s">
        <v>533</v>
      </c>
      <c r="E214" s="21">
        <v>9421</v>
      </c>
      <c r="F214" s="9">
        <v>1734</v>
      </c>
      <c r="G214" s="9">
        <v>13</v>
      </c>
      <c r="H214" s="10">
        <v>43749</v>
      </c>
      <c r="I214" s="11" t="s">
        <v>121</v>
      </c>
    </row>
    <row r="215" spans="1:9" x14ac:dyDescent="0.3">
      <c r="A215" s="8">
        <f>IF(B215&lt;&gt;"",ROWS($B$6:B215),"")</f>
        <v>210</v>
      </c>
      <c r="B215" s="1" t="s">
        <v>534</v>
      </c>
      <c r="C215" s="1" t="s">
        <v>535</v>
      </c>
      <c r="D215" s="1" t="s">
        <v>316</v>
      </c>
      <c r="E215" s="21">
        <v>8851.5999999999985</v>
      </c>
      <c r="F215" s="9">
        <v>2566</v>
      </c>
      <c r="G215" s="9">
        <v>8</v>
      </c>
      <c r="H215" s="10">
        <v>43707</v>
      </c>
      <c r="I215" s="11" t="s">
        <v>431</v>
      </c>
    </row>
    <row r="216" spans="1:9" x14ac:dyDescent="0.3">
      <c r="A216" s="8">
        <f>IF(B216&lt;&gt;"",ROWS($B$6:B216),"")</f>
        <v>211</v>
      </c>
      <c r="B216" s="1" t="s">
        <v>536</v>
      </c>
      <c r="C216" s="1" t="s">
        <v>537</v>
      </c>
      <c r="D216" s="1" t="s">
        <v>218</v>
      </c>
      <c r="E216" s="21">
        <v>8822.9500000000007</v>
      </c>
      <c r="F216" s="9">
        <v>1544</v>
      </c>
      <c r="G216" s="9">
        <v>12</v>
      </c>
      <c r="H216" s="10">
        <v>43721</v>
      </c>
      <c r="I216" s="11" t="s">
        <v>352</v>
      </c>
    </row>
    <row r="217" spans="1:9" x14ac:dyDescent="0.3">
      <c r="A217" s="8">
        <f>IF(B217&lt;&gt;"",ROWS($B$6:B217),"")</f>
        <v>212</v>
      </c>
      <c r="B217" s="1" t="s">
        <v>538</v>
      </c>
      <c r="C217" s="1" t="s">
        <v>539</v>
      </c>
      <c r="D217" s="1" t="s">
        <v>540</v>
      </c>
      <c r="E217" s="21">
        <v>8705</v>
      </c>
      <c r="F217" s="9">
        <v>1769</v>
      </c>
      <c r="G217" s="9">
        <v>6</v>
      </c>
      <c r="H217" s="10">
        <v>43518</v>
      </c>
      <c r="I217" s="11" t="s">
        <v>200</v>
      </c>
    </row>
    <row r="218" spans="1:9" x14ac:dyDescent="0.3">
      <c r="A218" s="8">
        <f>IF(B218&lt;&gt;"",ROWS($B$6:B218),"")</f>
        <v>213</v>
      </c>
      <c r="B218" s="1" t="s">
        <v>541</v>
      </c>
      <c r="C218" s="1" t="s">
        <v>542</v>
      </c>
      <c r="D218" s="1" t="s">
        <v>316</v>
      </c>
      <c r="E218" s="21">
        <v>8314.67</v>
      </c>
      <c r="F218" s="9">
        <v>1837</v>
      </c>
      <c r="G218" s="9">
        <v>10</v>
      </c>
      <c r="H218" s="10">
        <v>43525</v>
      </c>
      <c r="I218" s="11" t="s">
        <v>145</v>
      </c>
    </row>
    <row r="219" spans="1:9" x14ac:dyDescent="0.3">
      <c r="A219" s="8">
        <f>IF(B219&lt;&gt;"",ROWS($B$6:B219),"")</f>
        <v>214</v>
      </c>
      <c r="B219" s="1" t="s">
        <v>543</v>
      </c>
      <c r="C219" s="1" t="s">
        <v>543</v>
      </c>
      <c r="D219" s="1" t="s">
        <v>139</v>
      </c>
      <c r="E219" s="21">
        <v>8313.83</v>
      </c>
      <c r="F219" s="9">
        <v>1822</v>
      </c>
      <c r="G219" s="9">
        <v>7</v>
      </c>
      <c r="H219" s="10">
        <v>43581</v>
      </c>
      <c r="I219" s="11" t="s">
        <v>378</v>
      </c>
    </row>
    <row r="220" spans="1:9" x14ac:dyDescent="0.3">
      <c r="A220" s="8">
        <f>IF(B220&lt;&gt;"",ROWS($B$6:B220),"")</f>
        <v>215</v>
      </c>
      <c r="B220" s="1" t="s">
        <v>544</v>
      </c>
      <c r="C220" s="1" t="s">
        <v>544</v>
      </c>
      <c r="D220" s="1" t="s">
        <v>545</v>
      </c>
      <c r="E220" s="21">
        <v>8260</v>
      </c>
      <c r="F220" s="9">
        <v>2935</v>
      </c>
      <c r="G220" s="9">
        <v>22</v>
      </c>
      <c r="H220" s="10">
        <v>43616</v>
      </c>
      <c r="I220" s="11" t="s">
        <v>546</v>
      </c>
    </row>
    <row r="221" spans="1:9" x14ac:dyDescent="0.3">
      <c r="A221" s="8">
        <f>IF(B221&lt;&gt;"",ROWS($B$6:B221),"")</f>
        <v>216</v>
      </c>
      <c r="B221" s="1" t="s">
        <v>547</v>
      </c>
      <c r="C221" s="1" t="s">
        <v>548</v>
      </c>
      <c r="D221" s="1" t="s">
        <v>549</v>
      </c>
      <c r="E221" s="21">
        <v>8186</v>
      </c>
      <c r="F221" s="9">
        <v>1564</v>
      </c>
      <c r="G221" s="9">
        <v>16</v>
      </c>
      <c r="H221" s="10">
        <v>43735</v>
      </c>
      <c r="I221" s="11" t="s">
        <v>121</v>
      </c>
    </row>
    <row r="222" spans="1:9" x14ac:dyDescent="0.3">
      <c r="A222" s="8">
        <f>IF(B222&lt;&gt;"",ROWS($B$6:B222),"")</f>
        <v>217</v>
      </c>
      <c r="B222" s="1" t="s">
        <v>550</v>
      </c>
      <c r="C222" s="1" t="s">
        <v>551</v>
      </c>
      <c r="D222" s="1" t="s">
        <v>37</v>
      </c>
      <c r="E222" s="21">
        <v>8011.62</v>
      </c>
      <c r="F222" s="9">
        <v>1700</v>
      </c>
      <c r="G222" s="9">
        <v>9</v>
      </c>
      <c r="H222" s="10">
        <v>43700</v>
      </c>
      <c r="I222" s="11" t="s">
        <v>166</v>
      </c>
    </row>
    <row r="223" spans="1:9" x14ac:dyDescent="0.3">
      <c r="A223" s="8">
        <f>IF(B223&lt;&gt;"",ROWS($B$6:B223),"")</f>
        <v>218</v>
      </c>
      <c r="B223" s="1" t="s">
        <v>552</v>
      </c>
      <c r="C223" s="1" t="s">
        <v>553</v>
      </c>
      <c r="D223" s="1" t="s">
        <v>137</v>
      </c>
      <c r="E223" s="21">
        <v>7954.77</v>
      </c>
      <c r="F223" s="9">
        <v>1482</v>
      </c>
      <c r="G223" s="9">
        <v>13</v>
      </c>
      <c r="H223" s="10">
        <v>43602</v>
      </c>
      <c r="I223" s="11" t="s">
        <v>352</v>
      </c>
    </row>
    <row r="224" spans="1:9" x14ac:dyDescent="0.3">
      <c r="A224" s="8">
        <f>IF(B224&lt;&gt;"",ROWS($B$6:B224),"")</f>
        <v>219</v>
      </c>
      <c r="B224" s="1" t="s">
        <v>554</v>
      </c>
      <c r="C224" s="1" t="s">
        <v>555</v>
      </c>
      <c r="D224" s="1" t="s">
        <v>183</v>
      </c>
      <c r="E224" s="21">
        <v>7907</v>
      </c>
      <c r="F224" s="9">
        <v>1668</v>
      </c>
      <c r="G224" s="9">
        <v>6</v>
      </c>
      <c r="H224" s="10">
        <v>43560</v>
      </c>
      <c r="I224" s="11" t="s">
        <v>132</v>
      </c>
    </row>
    <row r="225" spans="1:9" x14ac:dyDescent="0.3">
      <c r="A225" s="8">
        <f>IF(B225&lt;&gt;"",ROWS($B$6:B225),"")</f>
        <v>220</v>
      </c>
      <c r="B225" s="1" t="s">
        <v>556</v>
      </c>
      <c r="C225" s="1" t="s">
        <v>557</v>
      </c>
      <c r="D225" s="1" t="s">
        <v>471</v>
      </c>
      <c r="E225" s="21">
        <v>7648.5</v>
      </c>
      <c r="F225" s="9">
        <v>1461</v>
      </c>
      <c r="G225" s="9">
        <v>4</v>
      </c>
      <c r="H225" s="10">
        <v>43714</v>
      </c>
      <c r="I225" s="11" t="s">
        <v>378</v>
      </c>
    </row>
    <row r="226" spans="1:9" x14ac:dyDescent="0.3">
      <c r="A226" s="8">
        <f>IF(B226&lt;&gt;"",ROWS($B$6:B226),"")</f>
        <v>221</v>
      </c>
      <c r="B226" s="1" t="s">
        <v>558</v>
      </c>
      <c r="C226" s="1" t="s">
        <v>559</v>
      </c>
      <c r="D226" s="1" t="s">
        <v>234</v>
      </c>
      <c r="E226" s="21">
        <v>7387.28</v>
      </c>
      <c r="F226" s="9">
        <v>1397</v>
      </c>
      <c r="G226" s="9">
        <v>6</v>
      </c>
      <c r="H226" s="10">
        <v>43539</v>
      </c>
      <c r="I226" s="11" t="s">
        <v>240</v>
      </c>
    </row>
    <row r="227" spans="1:9" x14ac:dyDescent="0.3">
      <c r="A227" s="8">
        <f>IF(B227&lt;&gt;"",ROWS($B$6:B227),"")</f>
        <v>222</v>
      </c>
      <c r="B227" s="1" t="s">
        <v>560</v>
      </c>
      <c r="C227" s="1" t="s">
        <v>561</v>
      </c>
      <c r="D227" s="1" t="s">
        <v>183</v>
      </c>
      <c r="E227" s="21">
        <v>7365.82</v>
      </c>
      <c r="F227" s="9">
        <v>1192</v>
      </c>
      <c r="G227" s="9" t="s">
        <v>562</v>
      </c>
      <c r="H227" s="10">
        <v>43784</v>
      </c>
      <c r="I227" s="11" t="s">
        <v>40</v>
      </c>
    </row>
    <row r="228" spans="1:9" x14ac:dyDescent="0.3">
      <c r="A228" s="8">
        <f>IF(B228&lt;&gt;"",ROWS($B$6:B228),"")</f>
        <v>223</v>
      </c>
      <c r="B228" s="1" t="s">
        <v>563</v>
      </c>
      <c r="C228" s="1" t="s">
        <v>564</v>
      </c>
      <c r="D228" s="1" t="s">
        <v>565</v>
      </c>
      <c r="E228" s="21">
        <v>7285.7000000000007</v>
      </c>
      <c r="F228" s="9">
        <v>1952</v>
      </c>
      <c r="G228" s="9">
        <v>8</v>
      </c>
      <c r="H228" s="10">
        <v>43483</v>
      </c>
      <c r="I228" s="11" t="s">
        <v>200</v>
      </c>
    </row>
    <row r="229" spans="1:9" x14ac:dyDescent="0.3">
      <c r="A229" s="8">
        <f>IF(B229&lt;&gt;"",ROWS($B$6:B229),"")</f>
        <v>224</v>
      </c>
      <c r="B229" s="1" t="s">
        <v>566</v>
      </c>
      <c r="C229" s="1" t="s">
        <v>567</v>
      </c>
      <c r="D229" s="1" t="s">
        <v>568</v>
      </c>
      <c r="E229" s="21">
        <v>7263.2000000000007</v>
      </c>
      <c r="F229" s="9">
        <v>1441</v>
      </c>
      <c r="G229" s="9">
        <v>6</v>
      </c>
      <c r="H229" s="10">
        <v>43560</v>
      </c>
      <c r="I229" s="11" t="s">
        <v>132</v>
      </c>
    </row>
    <row r="230" spans="1:9" x14ac:dyDescent="0.3">
      <c r="A230" s="8">
        <f>IF(B230&lt;&gt;"",ROWS($B$6:B230),"")</f>
        <v>225</v>
      </c>
      <c r="B230" s="1" t="s">
        <v>569</v>
      </c>
      <c r="C230" s="1" t="s">
        <v>570</v>
      </c>
      <c r="D230" s="1" t="s">
        <v>183</v>
      </c>
      <c r="E230" s="21">
        <v>7226.1100000000006</v>
      </c>
      <c r="F230" s="9">
        <v>1294</v>
      </c>
      <c r="G230" s="9" t="s">
        <v>562</v>
      </c>
      <c r="H230" s="10">
        <v>43707</v>
      </c>
      <c r="I230" s="11" t="s">
        <v>40</v>
      </c>
    </row>
    <row r="231" spans="1:9" x14ac:dyDescent="0.3">
      <c r="A231" s="8">
        <f>IF(B231&lt;&gt;"",ROWS($B$6:B231),"")</f>
        <v>226</v>
      </c>
      <c r="B231" s="1" t="s">
        <v>571</v>
      </c>
      <c r="C231" s="1" t="s">
        <v>572</v>
      </c>
      <c r="D231" s="1" t="s">
        <v>573</v>
      </c>
      <c r="E231" s="21">
        <v>7197.34</v>
      </c>
      <c r="F231" s="9">
        <v>1296</v>
      </c>
      <c r="G231" s="9">
        <v>9</v>
      </c>
      <c r="H231" s="10">
        <v>43679</v>
      </c>
      <c r="I231" s="11" t="s">
        <v>145</v>
      </c>
    </row>
    <row r="232" spans="1:9" x14ac:dyDescent="0.3">
      <c r="A232" s="8">
        <f>IF(B232&lt;&gt;"",ROWS($B$6:B232),"")</f>
        <v>227</v>
      </c>
      <c r="B232" s="1" t="s">
        <v>574</v>
      </c>
      <c r="C232" s="1" t="s">
        <v>575</v>
      </c>
      <c r="D232" s="1" t="s">
        <v>37</v>
      </c>
      <c r="E232" s="21">
        <v>7106</v>
      </c>
      <c r="F232" s="9">
        <v>1786</v>
      </c>
      <c r="G232" s="9">
        <v>8</v>
      </c>
      <c r="H232" s="10">
        <v>43602</v>
      </c>
      <c r="I232" s="11" t="s">
        <v>200</v>
      </c>
    </row>
    <row r="233" spans="1:9" x14ac:dyDescent="0.3">
      <c r="A233" s="8">
        <f>IF(B233&lt;&gt;"",ROWS($B$6:B233),"")</f>
        <v>228</v>
      </c>
      <c r="B233" s="1" t="s">
        <v>576</v>
      </c>
      <c r="C233" s="1" t="s">
        <v>577</v>
      </c>
      <c r="D233" s="1" t="s">
        <v>37</v>
      </c>
      <c r="E233" s="21">
        <v>7009.97</v>
      </c>
      <c r="F233" s="9">
        <v>1384</v>
      </c>
      <c r="G233" s="9">
        <v>1</v>
      </c>
      <c r="H233" s="10">
        <v>43378</v>
      </c>
      <c r="I233" s="11" t="s">
        <v>34</v>
      </c>
    </row>
    <row r="234" spans="1:9" x14ac:dyDescent="0.3">
      <c r="A234" s="8">
        <f>IF(B234&lt;&gt;"",ROWS($B$6:B234),"")</f>
        <v>229</v>
      </c>
      <c r="B234" s="1" t="s">
        <v>578</v>
      </c>
      <c r="C234" s="1" t="s">
        <v>579</v>
      </c>
      <c r="D234" s="1" t="s">
        <v>262</v>
      </c>
      <c r="E234" s="21">
        <v>7008.4</v>
      </c>
      <c r="F234" s="9">
        <v>1562</v>
      </c>
      <c r="G234" s="9">
        <v>4</v>
      </c>
      <c r="H234" s="10">
        <v>43455</v>
      </c>
      <c r="I234" s="11" t="s">
        <v>166</v>
      </c>
    </row>
    <row r="235" spans="1:9" x14ac:dyDescent="0.3">
      <c r="A235" s="8">
        <f>IF(B235&lt;&gt;"",ROWS($B$6:B235),"")</f>
        <v>230</v>
      </c>
      <c r="B235" s="1" t="s">
        <v>580</v>
      </c>
      <c r="C235" s="1" t="s">
        <v>581</v>
      </c>
      <c r="D235" s="1" t="s">
        <v>183</v>
      </c>
      <c r="E235" s="21">
        <v>6763.68</v>
      </c>
      <c r="F235" s="9">
        <v>1064</v>
      </c>
      <c r="G235" s="9" t="s">
        <v>507</v>
      </c>
      <c r="H235" s="10">
        <v>43791</v>
      </c>
      <c r="I235" s="11" t="s">
        <v>40</v>
      </c>
    </row>
    <row r="236" spans="1:9" x14ac:dyDescent="0.3">
      <c r="A236" s="8">
        <f>IF(B236&lt;&gt;"",ROWS($B$6:B236),"")</f>
        <v>231</v>
      </c>
      <c r="B236" s="1" t="s">
        <v>582</v>
      </c>
      <c r="C236" s="1" t="s">
        <v>583</v>
      </c>
      <c r="D236" s="1" t="s">
        <v>183</v>
      </c>
      <c r="E236" s="21">
        <v>6615.0599999999995</v>
      </c>
      <c r="F236" s="9">
        <v>1155</v>
      </c>
      <c r="G236" s="9">
        <v>4</v>
      </c>
      <c r="H236" s="10">
        <v>43644</v>
      </c>
      <c r="I236" s="11" t="s">
        <v>240</v>
      </c>
    </row>
    <row r="237" spans="1:9" x14ac:dyDescent="0.3">
      <c r="A237" s="8">
        <f>IF(B237&lt;&gt;"",ROWS($B$6:B237),"")</f>
        <v>232</v>
      </c>
      <c r="B237" s="1" t="s">
        <v>584</v>
      </c>
      <c r="C237" s="1" t="s">
        <v>585</v>
      </c>
      <c r="D237" s="1" t="s">
        <v>37</v>
      </c>
      <c r="E237" s="21">
        <v>6495.79</v>
      </c>
      <c r="F237" s="9">
        <v>1482</v>
      </c>
      <c r="G237" s="9">
        <v>8</v>
      </c>
      <c r="H237" s="10">
        <v>43609</v>
      </c>
      <c r="I237" s="11" t="s">
        <v>145</v>
      </c>
    </row>
    <row r="238" spans="1:9" x14ac:dyDescent="0.3">
      <c r="A238" s="8">
        <f>IF(B238&lt;&gt;"",ROWS($B$6:B238),"")</f>
        <v>233</v>
      </c>
      <c r="B238" s="1" t="s">
        <v>586</v>
      </c>
      <c r="C238" s="1" t="s">
        <v>587</v>
      </c>
      <c r="D238" s="1" t="s">
        <v>183</v>
      </c>
      <c r="E238" s="21">
        <v>6468.93</v>
      </c>
      <c r="F238" s="9">
        <v>1492</v>
      </c>
      <c r="G238" s="9">
        <v>11</v>
      </c>
      <c r="H238" s="10">
        <v>43539</v>
      </c>
      <c r="I238" s="11" t="s">
        <v>588</v>
      </c>
    </row>
    <row r="239" spans="1:9" x14ac:dyDescent="0.3">
      <c r="A239" s="8">
        <f>IF(B239&lt;&gt;"",ROWS($B$6:B239),"")</f>
        <v>234</v>
      </c>
      <c r="B239" s="1" t="s">
        <v>589</v>
      </c>
      <c r="C239" s="1" t="s">
        <v>590</v>
      </c>
      <c r="D239" s="1" t="s">
        <v>183</v>
      </c>
      <c r="E239" s="21">
        <v>6396.5300000000007</v>
      </c>
      <c r="F239" s="9">
        <v>1229</v>
      </c>
      <c r="G239" s="9">
        <v>4</v>
      </c>
      <c r="H239" s="10">
        <v>43707</v>
      </c>
      <c r="I239" s="11" t="s">
        <v>591</v>
      </c>
    </row>
    <row r="240" spans="1:9" x14ac:dyDescent="0.3">
      <c r="A240" s="8">
        <f>IF(B240&lt;&gt;"",ROWS($B$6:B240),"")</f>
        <v>235</v>
      </c>
      <c r="B240" s="1" t="s">
        <v>592</v>
      </c>
      <c r="C240" s="1" t="s">
        <v>593</v>
      </c>
      <c r="D240" s="1" t="s">
        <v>325</v>
      </c>
      <c r="E240" s="21">
        <v>6276</v>
      </c>
      <c r="F240" s="9">
        <v>1548</v>
      </c>
      <c r="G240" s="9">
        <v>2</v>
      </c>
      <c r="H240" s="10">
        <v>43504</v>
      </c>
      <c r="I240" s="11" t="s">
        <v>496</v>
      </c>
    </row>
    <row r="241" spans="1:9" x14ac:dyDescent="0.3">
      <c r="A241" s="8">
        <f>IF(B241&lt;&gt;"",ROWS($B$6:B241),"")</f>
        <v>236</v>
      </c>
      <c r="B241" s="1" t="s">
        <v>594</v>
      </c>
      <c r="C241" s="1" t="s">
        <v>595</v>
      </c>
      <c r="D241" s="1" t="s">
        <v>37</v>
      </c>
      <c r="E241" s="21">
        <v>6060.99</v>
      </c>
      <c r="F241" s="9">
        <v>1205</v>
      </c>
      <c r="G241" s="9">
        <v>12</v>
      </c>
      <c r="H241" s="10">
        <v>43511</v>
      </c>
      <c r="I241" s="11" t="s">
        <v>240</v>
      </c>
    </row>
    <row r="242" spans="1:9" x14ac:dyDescent="0.3">
      <c r="A242" s="8">
        <f>IF(B242&lt;&gt;"",ROWS($B$6:B242),"")</f>
        <v>237</v>
      </c>
      <c r="B242" s="1" t="s">
        <v>596</v>
      </c>
      <c r="C242" s="1" t="s">
        <v>597</v>
      </c>
      <c r="D242" s="1" t="s">
        <v>316</v>
      </c>
      <c r="E242" s="21">
        <v>5999</v>
      </c>
      <c r="F242" s="9">
        <v>1159</v>
      </c>
      <c r="G242" s="9">
        <v>10</v>
      </c>
      <c r="H242" s="10">
        <v>43588</v>
      </c>
      <c r="I242" s="11" t="s">
        <v>121</v>
      </c>
    </row>
    <row r="243" spans="1:9" x14ac:dyDescent="0.3">
      <c r="A243" s="8">
        <f>IF(B243&lt;&gt;"",ROWS($B$6:B243),"")</f>
        <v>238</v>
      </c>
      <c r="B243" s="1" t="s">
        <v>598</v>
      </c>
      <c r="C243" s="1" t="s">
        <v>599</v>
      </c>
      <c r="D243" s="1" t="s">
        <v>600</v>
      </c>
      <c r="E243" s="21">
        <v>5961.44</v>
      </c>
      <c r="F243" s="9">
        <v>1089</v>
      </c>
      <c r="G243" s="9">
        <v>10</v>
      </c>
      <c r="H243" s="10">
        <v>43623</v>
      </c>
      <c r="I243" s="11" t="s">
        <v>352</v>
      </c>
    </row>
    <row r="244" spans="1:9" x14ac:dyDescent="0.3">
      <c r="A244" s="8">
        <f>IF(B244&lt;&gt;"",ROWS($B$6:B244),"")</f>
        <v>239</v>
      </c>
      <c r="B244" s="1" t="s">
        <v>601</v>
      </c>
      <c r="C244" s="1" t="s">
        <v>602</v>
      </c>
      <c r="D244" s="1" t="s">
        <v>316</v>
      </c>
      <c r="E244" s="21">
        <v>5902</v>
      </c>
      <c r="F244" s="9">
        <v>1541</v>
      </c>
      <c r="G244" s="9">
        <v>1</v>
      </c>
      <c r="H244" s="10">
        <v>42721</v>
      </c>
      <c r="I244" s="11" t="s">
        <v>472</v>
      </c>
    </row>
    <row r="245" spans="1:9" x14ac:dyDescent="0.3">
      <c r="A245" s="8">
        <f>IF(B245&lt;&gt;"",ROWS($B$6:B245),"")</f>
        <v>240</v>
      </c>
      <c r="B245" s="1" t="s">
        <v>603</v>
      </c>
      <c r="C245" s="1" t="s">
        <v>604</v>
      </c>
      <c r="D245" s="1" t="s">
        <v>930</v>
      </c>
      <c r="E245" s="21">
        <v>5892</v>
      </c>
      <c r="F245" s="9">
        <v>1970</v>
      </c>
      <c r="G245" s="9">
        <v>1</v>
      </c>
      <c r="H245" s="10">
        <v>42030</v>
      </c>
      <c r="I245" s="11" t="s">
        <v>472</v>
      </c>
    </row>
    <row r="246" spans="1:9" x14ac:dyDescent="0.3">
      <c r="A246" s="8">
        <f>IF(B246&lt;&gt;"",ROWS($B$6:B246),"")</f>
        <v>241</v>
      </c>
      <c r="B246" s="1" t="s">
        <v>606</v>
      </c>
      <c r="C246" s="1" t="s">
        <v>607</v>
      </c>
      <c r="D246" s="1" t="s">
        <v>37</v>
      </c>
      <c r="E246" s="21">
        <v>5882.73</v>
      </c>
      <c r="F246" s="9">
        <v>1053</v>
      </c>
      <c r="G246" s="9">
        <v>2</v>
      </c>
      <c r="H246" s="10">
        <v>43448</v>
      </c>
      <c r="I246" s="11" t="s">
        <v>40</v>
      </c>
    </row>
    <row r="247" spans="1:9" x14ac:dyDescent="0.3">
      <c r="A247" s="8">
        <f>IF(B247&lt;&gt;"",ROWS($B$6:B247),"")</f>
        <v>242</v>
      </c>
      <c r="B247" s="1" t="s">
        <v>608</v>
      </c>
      <c r="C247" s="1" t="s">
        <v>609</v>
      </c>
      <c r="D247" s="1" t="s">
        <v>610</v>
      </c>
      <c r="E247" s="21">
        <v>5839.02</v>
      </c>
      <c r="F247" s="9">
        <v>1658</v>
      </c>
      <c r="G247" s="9">
        <v>10</v>
      </c>
      <c r="H247" s="10">
        <v>43707</v>
      </c>
      <c r="I247" s="11" t="s">
        <v>611</v>
      </c>
    </row>
    <row r="248" spans="1:9" x14ac:dyDescent="0.3">
      <c r="A248" s="8">
        <f>IF(B248&lt;&gt;"",ROWS($B$6:B248),"")</f>
        <v>243</v>
      </c>
      <c r="B248" s="1" t="s">
        <v>612</v>
      </c>
      <c r="C248" s="1" t="s">
        <v>613</v>
      </c>
      <c r="D248" s="1" t="s">
        <v>614</v>
      </c>
      <c r="E248" s="21">
        <v>5823</v>
      </c>
      <c r="F248" s="9">
        <v>1489</v>
      </c>
      <c r="G248" s="9">
        <v>8</v>
      </c>
      <c r="H248" s="10">
        <v>43567</v>
      </c>
      <c r="I248" s="11" t="s">
        <v>200</v>
      </c>
    </row>
    <row r="249" spans="1:9" x14ac:dyDescent="0.3">
      <c r="A249" s="8">
        <f>IF(B249&lt;&gt;"",ROWS($B$6:B249),"")</f>
        <v>244</v>
      </c>
      <c r="B249" s="1" t="s">
        <v>615</v>
      </c>
      <c r="C249" s="1" t="s">
        <v>616</v>
      </c>
      <c r="D249" s="1" t="s">
        <v>410</v>
      </c>
      <c r="E249" s="21">
        <v>5742</v>
      </c>
      <c r="F249" s="9">
        <v>2016</v>
      </c>
      <c r="G249" s="9">
        <v>1</v>
      </c>
      <c r="H249" s="10">
        <v>42654</v>
      </c>
      <c r="I249" s="11" t="s">
        <v>472</v>
      </c>
    </row>
    <row r="250" spans="1:9" x14ac:dyDescent="0.3">
      <c r="A250" s="8">
        <f>IF(B250&lt;&gt;"",ROWS($B$6:B250),"")</f>
        <v>245</v>
      </c>
      <c r="B250" s="1" t="s">
        <v>617</v>
      </c>
      <c r="C250" s="1" t="s">
        <v>618</v>
      </c>
      <c r="D250" s="1" t="s">
        <v>619</v>
      </c>
      <c r="E250" s="21">
        <v>5705.9</v>
      </c>
      <c r="F250" s="9">
        <v>1331</v>
      </c>
      <c r="G250" s="9">
        <v>10</v>
      </c>
      <c r="H250" s="10">
        <v>43791</v>
      </c>
      <c r="I250" s="11" t="s">
        <v>431</v>
      </c>
    </row>
    <row r="251" spans="1:9" x14ac:dyDescent="0.3">
      <c r="A251" s="8">
        <f>IF(B251&lt;&gt;"",ROWS($B$6:B251),"")</f>
        <v>246</v>
      </c>
      <c r="B251" s="1" t="s">
        <v>620</v>
      </c>
      <c r="C251" s="1" t="s">
        <v>621</v>
      </c>
      <c r="D251" s="1" t="s">
        <v>144</v>
      </c>
      <c r="E251" s="21">
        <v>5503.5</v>
      </c>
      <c r="F251" s="9">
        <v>2754</v>
      </c>
      <c r="G251" s="9">
        <v>1</v>
      </c>
      <c r="H251" s="10">
        <v>43574</v>
      </c>
      <c r="I251" s="11" t="s">
        <v>622</v>
      </c>
    </row>
    <row r="252" spans="1:9" x14ac:dyDescent="0.3">
      <c r="A252" s="8">
        <f>IF(B252&lt;&gt;"",ROWS($B$6:B252),"")</f>
        <v>247</v>
      </c>
      <c r="B252" s="1" t="s">
        <v>623</v>
      </c>
      <c r="C252" s="1" t="s">
        <v>624</v>
      </c>
      <c r="D252" s="1" t="s">
        <v>37</v>
      </c>
      <c r="E252" s="21">
        <v>5298.27</v>
      </c>
      <c r="F252" s="9">
        <v>1189</v>
      </c>
      <c r="G252" s="9">
        <v>7</v>
      </c>
      <c r="H252" s="10">
        <v>43735</v>
      </c>
      <c r="I252" s="11" t="s">
        <v>166</v>
      </c>
    </row>
    <row r="253" spans="1:9" x14ac:dyDescent="0.3">
      <c r="A253" s="8">
        <f>IF(B253&lt;&gt;"",ROWS($B$6:B253),"")</f>
        <v>248</v>
      </c>
      <c r="B253" s="1" t="s">
        <v>625</v>
      </c>
      <c r="C253" s="1" t="s">
        <v>626</v>
      </c>
      <c r="D253" s="1" t="s">
        <v>316</v>
      </c>
      <c r="E253" s="21">
        <v>5246.17</v>
      </c>
      <c r="F253" s="9">
        <v>1170</v>
      </c>
      <c r="G253" s="9">
        <v>9</v>
      </c>
      <c r="H253" s="10">
        <v>43644</v>
      </c>
      <c r="I253" s="11" t="s">
        <v>611</v>
      </c>
    </row>
    <row r="254" spans="1:9" x14ac:dyDescent="0.3">
      <c r="A254" s="8">
        <f>IF(B254&lt;&gt;"",ROWS($B$6:B254),"")</f>
        <v>249</v>
      </c>
      <c r="B254" s="1" t="s">
        <v>627</v>
      </c>
      <c r="C254" s="1" t="s">
        <v>628</v>
      </c>
      <c r="D254" s="1" t="s">
        <v>629</v>
      </c>
      <c r="E254" s="21">
        <v>5113</v>
      </c>
      <c r="F254" s="9">
        <v>1075</v>
      </c>
      <c r="G254" s="9">
        <v>4</v>
      </c>
      <c r="H254" s="10">
        <v>43525</v>
      </c>
      <c r="I254" s="11" t="s">
        <v>200</v>
      </c>
    </row>
    <row r="255" spans="1:9" x14ac:dyDescent="0.3">
      <c r="A255" s="8">
        <f>IF(B255&lt;&gt;"",ROWS($B$6:B255),"")</f>
        <v>250</v>
      </c>
      <c r="B255" s="1" t="s">
        <v>630</v>
      </c>
      <c r="C255" s="1" t="s">
        <v>631</v>
      </c>
      <c r="D255" s="1" t="s">
        <v>632</v>
      </c>
      <c r="E255" s="21">
        <v>5042.5300000000007</v>
      </c>
      <c r="F255" s="9">
        <v>1139</v>
      </c>
      <c r="G255" s="9">
        <v>15</v>
      </c>
      <c r="H255" s="10">
        <v>43581</v>
      </c>
      <c r="I255" s="11" t="s">
        <v>352</v>
      </c>
    </row>
    <row r="256" spans="1:9" x14ac:dyDescent="0.3">
      <c r="A256" s="8">
        <f>IF(B256&lt;&gt;"",ROWS($B$6:B256),"")</f>
        <v>251</v>
      </c>
      <c r="B256" s="1" t="s">
        <v>633</v>
      </c>
      <c r="C256" s="1" t="s">
        <v>634</v>
      </c>
      <c r="D256" s="1" t="s">
        <v>635</v>
      </c>
      <c r="E256" s="21">
        <v>5018</v>
      </c>
      <c r="F256" s="9">
        <v>1427</v>
      </c>
      <c r="G256" s="9">
        <v>4</v>
      </c>
      <c r="H256" s="10">
        <v>43525</v>
      </c>
      <c r="I256" s="11" t="s">
        <v>200</v>
      </c>
    </row>
    <row r="257" spans="1:9" x14ac:dyDescent="0.3">
      <c r="A257" s="8">
        <f>IF(B257&lt;&gt;"",ROWS($B$6:B257),"")</f>
        <v>252</v>
      </c>
      <c r="B257" s="1" t="s">
        <v>636</v>
      </c>
      <c r="C257" s="1" t="s">
        <v>637</v>
      </c>
      <c r="D257" s="1" t="s">
        <v>37</v>
      </c>
      <c r="E257" s="21">
        <v>4883.5599999999995</v>
      </c>
      <c r="F257" s="9">
        <v>936</v>
      </c>
      <c r="G257" s="9">
        <v>7</v>
      </c>
      <c r="H257" s="10">
        <v>43553</v>
      </c>
      <c r="I257" s="11" t="s">
        <v>34</v>
      </c>
    </row>
    <row r="258" spans="1:9" x14ac:dyDescent="0.3">
      <c r="A258" s="8">
        <f>IF(B258&lt;&gt;"",ROWS($B$6:B258),"")</f>
        <v>253</v>
      </c>
      <c r="B258" s="1" t="s">
        <v>638</v>
      </c>
      <c r="C258" s="1" t="s">
        <v>638</v>
      </c>
      <c r="D258" s="1" t="s">
        <v>639</v>
      </c>
      <c r="E258" s="21">
        <v>4697.5</v>
      </c>
      <c r="F258" s="9">
        <v>1553</v>
      </c>
      <c r="G258" s="9">
        <v>10</v>
      </c>
      <c r="H258" s="10">
        <v>43697</v>
      </c>
      <c r="I258" s="11" t="s">
        <v>640</v>
      </c>
    </row>
    <row r="259" spans="1:9" x14ac:dyDescent="0.3">
      <c r="A259" s="8">
        <f>IF(B259&lt;&gt;"",ROWS($B$6:B259),"")</f>
        <v>254</v>
      </c>
      <c r="B259" s="1" t="s">
        <v>641</v>
      </c>
      <c r="C259" s="1" t="s">
        <v>642</v>
      </c>
      <c r="D259" s="1" t="s">
        <v>234</v>
      </c>
      <c r="E259" s="21">
        <v>4667.8</v>
      </c>
      <c r="F259" s="9">
        <v>1040</v>
      </c>
      <c r="G259" s="9">
        <v>8</v>
      </c>
      <c r="H259" s="10">
        <v>43756</v>
      </c>
      <c r="I259" s="11" t="s">
        <v>508</v>
      </c>
    </row>
    <row r="260" spans="1:9" x14ac:dyDescent="0.3">
      <c r="A260" s="8">
        <f>IF(B260&lt;&gt;"",ROWS($B$6:B260),"")</f>
        <v>255</v>
      </c>
      <c r="B260" s="1" t="s">
        <v>643</v>
      </c>
      <c r="C260" s="1" t="s">
        <v>643</v>
      </c>
      <c r="D260" s="1" t="s">
        <v>27</v>
      </c>
      <c r="E260" s="21">
        <v>4665</v>
      </c>
      <c r="F260" s="9">
        <v>3313</v>
      </c>
      <c r="G260" s="9">
        <v>4</v>
      </c>
      <c r="H260" s="10">
        <v>43140</v>
      </c>
      <c r="I260" s="11" t="s">
        <v>644</v>
      </c>
    </row>
    <row r="261" spans="1:9" x14ac:dyDescent="0.3">
      <c r="A261" s="8">
        <f>IF(B261&lt;&gt;"",ROWS($B$6:B261),"")</f>
        <v>256</v>
      </c>
      <c r="B261" s="1" t="s">
        <v>645</v>
      </c>
      <c r="C261" s="1" t="s">
        <v>646</v>
      </c>
      <c r="D261" s="1" t="s">
        <v>287</v>
      </c>
      <c r="E261" s="21">
        <v>4592</v>
      </c>
      <c r="F261" s="9">
        <v>1166</v>
      </c>
      <c r="G261" s="9">
        <v>6</v>
      </c>
      <c r="H261" s="10">
        <v>43511</v>
      </c>
      <c r="I261" s="11" t="s">
        <v>200</v>
      </c>
    </row>
    <row r="262" spans="1:9" x14ac:dyDescent="0.3">
      <c r="A262" s="8">
        <f>IF(B262&lt;&gt;"",ROWS($B$6:B262),"")</f>
        <v>257</v>
      </c>
      <c r="B262" s="1" t="s">
        <v>647</v>
      </c>
      <c r="C262" s="1" t="s">
        <v>647</v>
      </c>
      <c r="D262" s="1" t="s">
        <v>316</v>
      </c>
      <c r="E262" s="21">
        <v>4579</v>
      </c>
      <c r="F262" s="9">
        <v>665</v>
      </c>
      <c r="G262" s="9">
        <v>2</v>
      </c>
      <c r="H262" s="10">
        <v>43021</v>
      </c>
      <c r="I262" s="11" t="s">
        <v>121</v>
      </c>
    </row>
    <row r="263" spans="1:9" x14ac:dyDescent="0.3">
      <c r="A263" s="8">
        <f>IF(B263&lt;&gt;"",ROWS($B$6:B263),"")</f>
        <v>258</v>
      </c>
      <c r="B263" s="1" t="s">
        <v>648</v>
      </c>
      <c r="C263" s="1" t="s">
        <v>649</v>
      </c>
      <c r="D263" s="1" t="s">
        <v>316</v>
      </c>
      <c r="E263" s="21">
        <v>4453</v>
      </c>
      <c r="F263" s="9">
        <v>1025</v>
      </c>
      <c r="G263" s="9">
        <v>4</v>
      </c>
      <c r="H263" s="10">
        <v>43826</v>
      </c>
      <c r="I263" s="11" t="s">
        <v>508</v>
      </c>
    </row>
    <row r="264" spans="1:9" x14ac:dyDescent="0.3">
      <c r="A264" s="8">
        <f>IF(B264&lt;&gt;"",ROWS($B$6:B264),"")</f>
        <v>259</v>
      </c>
      <c r="B264" s="1" t="s">
        <v>650</v>
      </c>
      <c r="C264" s="1" t="s">
        <v>650</v>
      </c>
      <c r="D264" s="1" t="s">
        <v>27</v>
      </c>
      <c r="E264" s="21">
        <v>4408.79</v>
      </c>
      <c r="F264" s="9">
        <v>1407</v>
      </c>
      <c r="G264" s="9">
        <v>7</v>
      </c>
      <c r="H264" s="10">
        <v>43721</v>
      </c>
      <c r="I264" s="11" t="s">
        <v>651</v>
      </c>
    </row>
    <row r="265" spans="1:9" x14ac:dyDescent="0.3">
      <c r="A265" s="8">
        <f>IF(B265&lt;&gt;"",ROWS($B$6:B265),"")</f>
        <v>260</v>
      </c>
      <c r="B265" s="1" t="s">
        <v>652</v>
      </c>
      <c r="C265" s="1" t="s">
        <v>653</v>
      </c>
      <c r="D265" s="1" t="s">
        <v>926</v>
      </c>
      <c r="E265" s="21">
        <v>4273.6400000000003</v>
      </c>
      <c r="F265" s="9">
        <v>866</v>
      </c>
      <c r="G265" s="9">
        <v>12</v>
      </c>
      <c r="H265" s="10">
        <v>43574</v>
      </c>
      <c r="I265" s="11" t="s">
        <v>40</v>
      </c>
    </row>
    <row r="266" spans="1:9" x14ac:dyDescent="0.3">
      <c r="A266" s="8">
        <f>IF(B266&lt;&gt;"",ROWS($B$6:B266),"")</f>
        <v>261</v>
      </c>
      <c r="B266" s="1" t="s">
        <v>654</v>
      </c>
      <c r="C266" s="1" t="s">
        <v>655</v>
      </c>
      <c r="D266" s="1" t="s">
        <v>614</v>
      </c>
      <c r="E266" s="21">
        <v>4231</v>
      </c>
      <c r="F266" s="9">
        <v>860</v>
      </c>
      <c r="G266" s="9">
        <v>11</v>
      </c>
      <c r="H266" s="10">
        <v>43819</v>
      </c>
      <c r="I266" s="11" t="s">
        <v>240</v>
      </c>
    </row>
    <row r="267" spans="1:9" x14ac:dyDescent="0.3">
      <c r="A267" s="8">
        <f>IF(B267&lt;&gt;"",ROWS($B$6:B267),"")</f>
        <v>262</v>
      </c>
      <c r="B267" s="1" t="s">
        <v>656</v>
      </c>
      <c r="C267" s="1" t="s">
        <v>657</v>
      </c>
      <c r="D267" s="1" t="s">
        <v>325</v>
      </c>
      <c r="E267" s="21">
        <v>4217.9799999999996</v>
      </c>
      <c r="F267" s="9">
        <v>757</v>
      </c>
      <c r="G267" s="9" t="s">
        <v>110</v>
      </c>
      <c r="H267" s="10">
        <v>43770</v>
      </c>
      <c r="I267" s="11" t="s">
        <v>40</v>
      </c>
    </row>
    <row r="268" spans="1:9" x14ac:dyDescent="0.3">
      <c r="A268" s="8">
        <f>IF(B268&lt;&gt;"",ROWS($B$6:B268),"")</f>
        <v>263</v>
      </c>
      <c r="B268" s="1" t="s">
        <v>658</v>
      </c>
      <c r="C268" s="1" t="s">
        <v>659</v>
      </c>
      <c r="D268" s="1" t="s">
        <v>660</v>
      </c>
      <c r="E268" s="21">
        <v>4114.57</v>
      </c>
      <c r="F268" s="9">
        <v>1201</v>
      </c>
      <c r="G268" s="9">
        <v>9</v>
      </c>
      <c r="H268" s="10">
        <v>43567</v>
      </c>
      <c r="I268" s="11" t="s">
        <v>431</v>
      </c>
    </row>
    <row r="269" spans="1:9" x14ac:dyDescent="0.3">
      <c r="A269" s="8">
        <f>IF(B269&lt;&gt;"",ROWS($B$6:B269),"")</f>
        <v>264</v>
      </c>
      <c r="B269" s="1" t="s">
        <v>661</v>
      </c>
      <c r="C269" s="1" t="s">
        <v>662</v>
      </c>
      <c r="D269" s="1" t="s">
        <v>410</v>
      </c>
      <c r="E269" s="21">
        <v>4112</v>
      </c>
      <c r="F269" s="9">
        <v>2464</v>
      </c>
      <c r="G269" s="9">
        <v>1</v>
      </c>
      <c r="H269" s="10">
        <v>43534</v>
      </c>
      <c r="I269" s="11" t="s">
        <v>622</v>
      </c>
    </row>
    <row r="270" spans="1:9" x14ac:dyDescent="0.3">
      <c r="A270" s="8">
        <f>IF(B270&lt;&gt;"",ROWS($B$6:B270),"")</f>
        <v>265</v>
      </c>
      <c r="B270" s="1" t="s">
        <v>663</v>
      </c>
      <c r="C270" s="1" t="s">
        <v>664</v>
      </c>
      <c r="D270" s="1" t="s">
        <v>224</v>
      </c>
      <c r="E270" s="21">
        <v>4033.47</v>
      </c>
      <c r="F270" s="9">
        <v>757</v>
      </c>
      <c r="G270" s="9">
        <v>7</v>
      </c>
      <c r="H270" s="10">
        <v>43546</v>
      </c>
      <c r="I270" s="11" t="s">
        <v>352</v>
      </c>
    </row>
    <row r="271" spans="1:9" x14ac:dyDescent="0.3">
      <c r="A271" s="8">
        <f>IF(B271&lt;&gt;"",ROWS($B$6:B271),"")</f>
        <v>266</v>
      </c>
      <c r="B271" s="1" t="s">
        <v>665</v>
      </c>
      <c r="C271" s="1" t="s">
        <v>666</v>
      </c>
      <c r="D271" s="1" t="s">
        <v>27</v>
      </c>
      <c r="E271" s="21">
        <v>4029</v>
      </c>
      <c r="F271" s="9">
        <v>491</v>
      </c>
      <c r="G271" s="9">
        <v>4</v>
      </c>
      <c r="H271" s="10">
        <v>43413</v>
      </c>
      <c r="I271" s="11" t="s">
        <v>130</v>
      </c>
    </row>
    <row r="272" spans="1:9" x14ac:dyDescent="0.3">
      <c r="A272" s="8">
        <f>IF(B272&lt;&gt;"",ROWS($B$6:B272),"")</f>
        <v>267</v>
      </c>
      <c r="B272" s="1" t="s">
        <v>667</v>
      </c>
      <c r="C272" s="1" t="s">
        <v>668</v>
      </c>
      <c r="D272" s="1" t="s">
        <v>316</v>
      </c>
      <c r="E272" s="21">
        <v>3834</v>
      </c>
      <c r="F272" s="9">
        <v>808</v>
      </c>
      <c r="G272" s="9">
        <v>3</v>
      </c>
      <c r="H272" s="10">
        <v>43448</v>
      </c>
      <c r="I272" s="11" t="s">
        <v>121</v>
      </c>
    </row>
    <row r="273" spans="1:9" x14ac:dyDescent="0.3">
      <c r="A273" s="8">
        <f>IF(B273&lt;&gt;"",ROWS($B$6:B273),"")</f>
        <v>268</v>
      </c>
      <c r="B273" s="1" t="s">
        <v>669</v>
      </c>
      <c r="C273" s="1" t="s">
        <v>669</v>
      </c>
      <c r="D273" s="1" t="s">
        <v>670</v>
      </c>
      <c r="E273" s="21">
        <v>3807.51</v>
      </c>
      <c r="F273" s="9">
        <v>811</v>
      </c>
      <c r="G273" s="9">
        <v>14</v>
      </c>
      <c r="H273" s="10">
        <v>43637</v>
      </c>
      <c r="I273" s="11" t="s">
        <v>352</v>
      </c>
    </row>
    <row r="274" spans="1:9" x14ac:dyDescent="0.3">
      <c r="A274" s="8">
        <f>IF(B274&lt;&gt;"",ROWS($B$6:B274),"")</f>
        <v>269</v>
      </c>
      <c r="B274" s="1" t="s">
        <v>671</v>
      </c>
      <c r="C274" s="1" t="s">
        <v>671</v>
      </c>
      <c r="D274" s="1" t="s">
        <v>234</v>
      </c>
      <c r="E274" s="21">
        <v>3765</v>
      </c>
      <c r="F274" s="9">
        <v>1092</v>
      </c>
      <c r="G274" s="9">
        <v>1</v>
      </c>
      <c r="H274" s="10">
        <v>43441</v>
      </c>
      <c r="I274" s="11" t="s">
        <v>121</v>
      </c>
    </row>
    <row r="275" spans="1:9" x14ac:dyDescent="0.3">
      <c r="A275" s="8">
        <f>IF(B275&lt;&gt;"",ROWS($B$6:B275),"")</f>
        <v>270</v>
      </c>
      <c r="B275" s="1" t="s">
        <v>672</v>
      </c>
      <c r="C275" s="1" t="s">
        <v>673</v>
      </c>
      <c r="D275" s="1" t="s">
        <v>506</v>
      </c>
      <c r="E275" s="21">
        <v>3733.6000000000004</v>
      </c>
      <c r="F275" s="9">
        <v>718</v>
      </c>
      <c r="G275" s="9">
        <v>4</v>
      </c>
      <c r="H275" s="10">
        <v>43560</v>
      </c>
      <c r="I275" s="11" t="s">
        <v>132</v>
      </c>
    </row>
    <row r="276" spans="1:9" x14ac:dyDescent="0.3">
      <c r="A276" s="8">
        <f>IF(B276&lt;&gt;"",ROWS($B$6:B276),"")</f>
        <v>271</v>
      </c>
      <c r="B276" s="1" t="s">
        <v>674</v>
      </c>
      <c r="C276" s="1" t="s">
        <v>675</v>
      </c>
      <c r="D276" s="1" t="s">
        <v>37</v>
      </c>
      <c r="E276" s="21">
        <v>3726.41</v>
      </c>
      <c r="F276" s="9">
        <v>663</v>
      </c>
      <c r="G276" s="9">
        <v>5</v>
      </c>
      <c r="H276" s="10">
        <v>43707</v>
      </c>
      <c r="I276" s="11" t="s">
        <v>240</v>
      </c>
    </row>
    <row r="277" spans="1:9" x14ac:dyDescent="0.3">
      <c r="A277" s="8">
        <f>IF(B277&lt;&gt;"",ROWS($B$6:B277),"")</f>
        <v>272</v>
      </c>
      <c r="B277" s="1" t="s">
        <v>676</v>
      </c>
      <c r="C277" s="1" t="s">
        <v>677</v>
      </c>
      <c r="D277" s="1" t="s">
        <v>678</v>
      </c>
      <c r="E277" s="21">
        <v>3707.02</v>
      </c>
      <c r="F277" s="9">
        <v>813</v>
      </c>
      <c r="G277" s="9">
        <v>8</v>
      </c>
      <c r="H277" s="10">
        <v>43742</v>
      </c>
      <c r="I277" s="11" t="s">
        <v>240</v>
      </c>
    </row>
    <row r="278" spans="1:9" x14ac:dyDescent="0.3">
      <c r="A278" s="8">
        <f>IF(B278&lt;&gt;"",ROWS($B$6:B278),"")</f>
        <v>273</v>
      </c>
      <c r="B278" s="1" t="s">
        <v>679</v>
      </c>
      <c r="C278" s="1" t="s">
        <v>680</v>
      </c>
      <c r="D278" s="1" t="s">
        <v>37</v>
      </c>
      <c r="E278" s="21">
        <v>3681.7000000000003</v>
      </c>
      <c r="F278" s="9">
        <v>704</v>
      </c>
      <c r="G278" s="9">
        <v>5</v>
      </c>
      <c r="H278" s="10">
        <v>43560</v>
      </c>
      <c r="I278" s="11" t="s">
        <v>132</v>
      </c>
    </row>
    <row r="279" spans="1:9" x14ac:dyDescent="0.3">
      <c r="A279" s="8">
        <f>IF(B279&lt;&gt;"",ROWS($B$6:B279),"")</f>
        <v>274</v>
      </c>
      <c r="B279" s="1" t="s">
        <v>681</v>
      </c>
      <c r="C279" s="1" t="s">
        <v>682</v>
      </c>
      <c r="D279" s="1" t="s">
        <v>683</v>
      </c>
      <c r="E279" s="21">
        <v>3602</v>
      </c>
      <c r="F279" s="9">
        <v>1715</v>
      </c>
      <c r="G279" s="9">
        <v>1</v>
      </c>
      <c r="H279" s="10">
        <v>43084</v>
      </c>
      <c r="I279" s="11" t="s">
        <v>622</v>
      </c>
    </row>
    <row r="280" spans="1:9" x14ac:dyDescent="0.3">
      <c r="A280" s="8">
        <f>IF(B280&lt;&gt;"",ROWS($B$6:B280),"")</f>
        <v>275</v>
      </c>
      <c r="B280" s="1" t="s">
        <v>684</v>
      </c>
      <c r="C280" s="1" t="s">
        <v>685</v>
      </c>
      <c r="D280" s="1" t="s">
        <v>372</v>
      </c>
      <c r="E280" s="21">
        <v>3539.92</v>
      </c>
      <c r="F280" s="9">
        <v>696</v>
      </c>
      <c r="G280" s="9">
        <v>7</v>
      </c>
      <c r="H280" s="10">
        <v>43574</v>
      </c>
      <c r="I280" s="11" t="s">
        <v>352</v>
      </c>
    </row>
    <row r="281" spans="1:9" x14ac:dyDescent="0.3">
      <c r="A281" s="8">
        <f>IF(B281&lt;&gt;"",ROWS($B$6:B281),"")</f>
        <v>276</v>
      </c>
      <c r="B281" s="1" t="s">
        <v>686</v>
      </c>
      <c r="C281" s="1" t="s">
        <v>687</v>
      </c>
      <c r="D281" s="1" t="s">
        <v>139</v>
      </c>
      <c r="E281" s="21">
        <v>3532.26</v>
      </c>
      <c r="F281" s="9">
        <v>627</v>
      </c>
      <c r="G281" s="9" t="s">
        <v>688</v>
      </c>
      <c r="H281" s="10">
        <v>43805</v>
      </c>
      <c r="I281" s="11" t="s">
        <v>40</v>
      </c>
    </row>
    <row r="282" spans="1:9" x14ac:dyDescent="0.3">
      <c r="A282" s="8">
        <f>IF(B282&lt;&gt;"",ROWS($B$6:B282),"")</f>
        <v>277</v>
      </c>
      <c r="B282" s="1" t="s">
        <v>689</v>
      </c>
      <c r="C282" s="1" t="s">
        <v>690</v>
      </c>
      <c r="D282" s="1" t="s">
        <v>691</v>
      </c>
      <c r="E282" s="21">
        <v>3532.2000000000007</v>
      </c>
      <c r="F282" s="9">
        <v>650</v>
      </c>
      <c r="G282" s="9">
        <v>2</v>
      </c>
      <c r="H282" s="10">
        <v>43560</v>
      </c>
      <c r="I282" s="11" t="s">
        <v>132</v>
      </c>
    </row>
    <row r="283" spans="1:9" x14ac:dyDescent="0.3">
      <c r="A283" s="8">
        <f>IF(B283&lt;&gt;"",ROWS($B$6:B283),"")</f>
        <v>278</v>
      </c>
      <c r="B283" s="1" t="s">
        <v>692</v>
      </c>
      <c r="C283" s="1" t="s">
        <v>692</v>
      </c>
      <c r="D283" s="1" t="s">
        <v>27</v>
      </c>
      <c r="E283" s="21">
        <v>3480</v>
      </c>
      <c r="F283" s="9">
        <v>1929</v>
      </c>
      <c r="G283" s="9">
        <v>8</v>
      </c>
      <c r="H283" s="10">
        <v>43539</v>
      </c>
      <c r="I283" s="11" t="s">
        <v>546</v>
      </c>
    </row>
    <row r="284" spans="1:9" x14ac:dyDescent="0.3">
      <c r="A284" s="8">
        <f>IF(B284&lt;&gt;"",ROWS($B$6:B284),"")</f>
        <v>279</v>
      </c>
      <c r="B284" s="1" t="s">
        <v>693</v>
      </c>
      <c r="C284" s="1" t="s">
        <v>694</v>
      </c>
      <c r="D284" s="1" t="s">
        <v>929</v>
      </c>
      <c r="E284" s="21">
        <v>3445</v>
      </c>
      <c r="F284" s="9">
        <v>1199</v>
      </c>
      <c r="G284" s="9">
        <v>1</v>
      </c>
      <c r="H284" s="10">
        <v>42988</v>
      </c>
      <c r="I284" s="11" t="s">
        <v>472</v>
      </c>
    </row>
    <row r="285" spans="1:9" x14ac:dyDescent="0.3">
      <c r="A285" s="8">
        <f>IF(B285&lt;&gt;"",ROWS($B$6:B285),"")</f>
        <v>280</v>
      </c>
      <c r="B285" s="1" t="s">
        <v>696</v>
      </c>
      <c r="C285" s="1" t="s">
        <v>697</v>
      </c>
      <c r="D285" s="1" t="s">
        <v>698</v>
      </c>
      <c r="E285" s="21">
        <v>3443</v>
      </c>
      <c r="F285" s="9">
        <v>808</v>
      </c>
      <c r="G285" s="9">
        <v>9</v>
      </c>
      <c r="H285" s="10">
        <v>43567</v>
      </c>
      <c r="I285" s="11" t="s">
        <v>121</v>
      </c>
    </row>
    <row r="286" spans="1:9" x14ac:dyDescent="0.3">
      <c r="A286" s="8">
        <f>IF(B286&lt;&gt;"",ROWS($B$6:B286),"")</f>
        <v>281</v>
      </c>
      <c r="B286" s="1" t="s">
        <v>699</v>
      </c>
      <c r="C286" s="1" t="s">
        <v>700</v>
      </c>
      <c r="D286" s="1" t="s">
        <v>701</v>
      </c>
      <c r="E286" s="21">
        <v>3427.7799999999997</v>
      </c>
      <c r="F286" s="9">
        <v>655</v>
      </c>
      <c r="G286" s="9">
        <v>11</v>
      </c>
      <c r="H286" s="10">
        <v>43707</v>
      </c>
      <c r="I286" s="11" t="s">
        <v>352</v>
      </c>
    </row>
    <row r="287" spans="1:9" x14ac:dyDescent="0.3">
      <c r="A287" s="8">
        <f>IF(B287&lt;&gt;"",ROWS($B$6:B287),"")</f>
        <v>282</v>
      </c>
      <c r="B287" s="1" t="s">
        <v>702</v>
      </c>
      <c r="C287" s="1" t="s">
        <v>703</v>
      </c>
      <c r="D287" s="1" t="s">
        <v>614</v>
      </c>
      <c r="E287" s="21">
        <v>3280.8199999999997</v>
      </c>
      <c r="F287" s="9">
        <v>676</v>
      </c>
      <c r="G287" s="9">
        <v>10</v>
      </c>
      <c r="H287" s="10">
        <v>43581</v>
      </c>
      <c r="I287" s="11" t="s">
        <v>40</v>
      </c>
    </row>
    <row r="288" spans="1:9" x14ac:dyDescent="0.3">
      <c r="A288" s="8">
        <f>IF(B288&lt;&gt;"",ROWS($B$6:B288),"")</f>
        <v>283</v>
      </c>
      <c r="B288" s="1" t="s">
        <v>704</v>
      </c>
      <c r="C288" s="1" t="s">
        <v>705</v>
      </c>
      <c r="D288" s="1" t="s">
        <v>706</v>
      </c>
      <c r="E288" s="21">
        <v>3270.6</v>
      </c>
      <c r="F288" s="9">
        <v>679</v>
      </c>
      <c r="G288" s="9">
        <v>4</v>
      </c>
      <c r="H288" s="10">
        <v>43511</v>
      </c>
      <c r="I288" s="11" t="s">
        <v>378</v>
      </c>
    </row>
    <row r="289" spans="1:9" x14ac:dyDescent="0.3">
      <c r="A289" s="8">
        <f>IF(B289&lt;&gt;"",ROWS($B$6:B289),"")</f>
        <v>284</v>
      </c>
      <c r="B289" s="1" t="s">
        <v>707</v>
      </c>
      <c r="C289" s="1" t="s">
        <v>708</v>
      </c>
      <c r="D289" s="1" t="s">
        <v>316</v>
      </c>
      <c r="E289" s="21">
        <v>3026.1</v>
      </c>
      <c r="F289" s="9">
        <v>671</v>
      </c>
      <c r="G289" s="9">
        <v>5</v>
      </c>
      <c r="H289" s="10">
        <v>43560</v>
      </c>
      <c r="I289" s="11" t="s">
        <v>132</v>
      </c>
    </row>
    <row r="290" spans="1:9" x14ac:dyDescent="0.3">
      <c r="A290" s="8">
        <f>IF(B290&lt;&gt;"",ROWS($B$6:B290),"")</f>
        <v>285</v>
      </c>
      <c r="B290" s="1" t="s">
        <v>709</v>
      </c>
      <c r="C290" s="1" t="s">
        <v>710</v>
      </c>
      <c r="D290" s="1" t="s">
        <v>37</v>
      </c>
      <c r="E290" s="21">
        <v>3003.65</v>
      </c>
      <c r="F290" s="9">
        <v>488</v>
      </c>
      <c r="G290" s="9">
        <v>2</v>
      </c>
      <c r="H290" s="10">
        <v>43441</v>
      </c>
      <c r="I290" s="11" t="s">
        <v>55</v>
      </c>
    </row>
    <row r="291" spans="1:9" x14ac:dyDescent="0.3">
      <c r="A291" s="8">
        <f>IF(B291&lt;&gt;"",ROWS($B$6:B291),"")</f>
        <v>286</v>
      </c>
      <c r="B291" s="1" t="s">
        <v>711</v>
      </c>
      <c r="C291" s="1" t="s">
        <v>712</v>
      </c>
      <c r="D291" s="1" t="s">
        <v>316</v>
      </c>
      <c r="E291" s="21">
        <v>2991.4999999999991</v>
      </c>
      <c r="F291" s="9">
        <v>575</v>
      </c>
      <c r="G291" s="9">
        <v>4</v>
      </c>
      <c r="H291" s="10">
        <v>43560</v>
      </c>
      <c r="I291" s="11" t="s">
        <v>132</v>
      </c>
    </row>
    <row r="292" spans="1:9" x14ac:dyDescent="0.3">
      <c r="A292" s="8">
        <f>IF(B292&lt;&gt;"",ROWS($B$6:B292),"")</f>
        <v>287</v>
      </c>
      <c r="B292" s="1" t="s">
        <v>713</v>
      </c>
      <c r="C292" s="1" t="s">
        <v>714</v>
      </c>
      <c r="D292" s="1" t="s">
        <v>37</v>
      </c>
      <c r="E292" s="21">
        <v>2914.1</v>
      </c>
      <c r="F292" s="9">
        <v>566</v>
      </c>
      <c r="G292" s="9">
        <v>7</v>
      </c>
      <c r="H292" s="10">
        <v>43721</v>
      </c>
      <c r="I292" s="11" t="s">
        <v>611</v>
      </c>
    </row>
    <row r="293" spans="1:9" x14ac:dyDescent="0.3">
      <c r="A293" s="8">
        <f>IF(B293&lt;&gt;"",ROWS($B$6:B293),"")</f>
        <v>288</v>
      </c>
      <c r="B293" s="1" t="s">
        <v>715</v>
      </c>
      <c r="C293" s="1" t="s">
        <v>716</v>
      </c>
      <c r="D293" s="1" t="s">
        <v>717</v>
      </c>
      <c r="E293" s="21">
        <v>2909.3</v>
      </c>
      <c r="F293" s="9">
        <v>1000</v>
      </c>
      <c r="G293" s="9">
        <v>10</v>
      </c>
      <c r="H293" s="10">
        <v>43609</v>
      </c>
      <c r="I293" s="11" t="s">
        <v>493</v>
      </c>
    </row>
    <row r="294" spans="1:9" x14ac:dyDescent="0.3">
      <c r="A294" s="8">
        <f>IF(B294&lt;&gt;"",ROWS($B$6:B294),"")</f>
        <v>289</v>
      </c>
      <c r="B294" s="1" t="s">
        <v>718</v>
      </c>
      <c r="C294" s="1" t="s">
        <v>719</v>
      </c>
      <c r="D294" s="1" t="s">
        <v>683</v>
      </c>
      <c r="E294" s="21">
        <v>2890.75</v>
      </c>
      <c r="F294" s="9">
        <v>972</v>
      </c>
      <c r="G294" s="9">
        <v>11</v>
      </c>
      <c r="H294" s="10">
        <v>43448</v>
      </c>
      <c r="I294" s="11" t="s">
        <v>720</v>
      </c>
    </row>
    <row r="295" spans="1:9" x14ac:dyDescent="0.3">
      <c r="A295" s="8">
        <f>IF(B295&lt;&gt;"",ROWS($B$6:B295),"")</f>
        <v>290</v>
      </c>
      <c r="B295" s="1" t="s">
        <v>721</v>
      </c>
      <c r="C295" s="1" t="s">
        <v>722</v>
      </c>
      <c r="D295" s="1" t="s">
        <v>723</v>
      </c>
      <c r="E295" s="21">
        <v>2786</v>
      </c>
      <c r="F295" s="9">
        <v>1115</v>
      </c>
      <c r="G295" s="9">
        <v>1</v>
      </c>
      <c r="H295" s="10">
        <v>43015</v>
      </c>
      <c r="I295" s="11" t="s">
        <v>472</v>
      </c>
    </row>
    <row r="296" spans="1:9" x14ac:dyDescent="0.3">
      <c r="A296" s="8">
        <f>IF(B296&lt;&gt;"",ROWS($B$6:B296),"")</f>
        <v>291</v>
      </c>
      <c r="B296" s="1" t="s">
        <v>724</v>
      </c>
      <c r="C296" s="1" t="s">
        <v>725</v>
      </c>
      <c r="D296" s="1" t="s">
        <v>139</v>
      </c>
      <c r="E296" s="21">
        <v>2746.44</v>
      </c>
      <c r="F296" s="9">
        <v>461</v>
      </c>
      <c r="G296" s="9">
        <v>2</v>
      </c>
      <c r="H296" s="10">
        <v>43420</v>
      </c>
      <c r="I296" s="11" t="s">
        <v>34</v>
      </c>
    </row>
    <row r="297" spans="1:9" x14ac:dyDescent="0.3">
      <c r="A297" s="8">
        <f>IF(B297&lt;&gt;"",ROWS($B$6:B297),"")</f>
        <v>292</v>
      </c>
      <c r="B297" s="1" t="s">
        <v>726</v>
      </c>
      <c r="C297" s="1" t="s">
        <v>726</v>
      </c>
      <c r="D297" s="1" t="s">
        <v>27</v>
      </c>
      <c r="E297" s="21">
        <v>2677</v>
      </c>
      <c r="F297" s="9">
        <v>1866</v>
      </c>
      <c r="G297" s="9">
        <v>4</v>
      </c>
      <c r="H297" s="10">
        <v>41880</v>
      </c>
      <c r="I297" s="11" t="s">
        <v>546</v>
      </c>
    </row>
    <row r="298" spans="1:9" x14ac:dyDescent="0.3">
      <c r="A298" s="8">
        <f>IF(B298&lt;&gt;"",ROWS($B$6:B298),"")</f>
        <v>293</v>
      </c>
      <c r="B298" s="1" t="s">
        <v>727</v>
      </c>
      <c r="C298" s="1" t="s">
        <v>728</v>
      </c>
      <c r="D298" s="1" t="s">
        <v>410</v>
      </c>
      <c r="E298" s="21">
        <v>2587</v>
      </c>
      <c r="F298" s="9">
        <v>824</v>
      </c>
      <c r="G298" s="9">
        <v>1</v>
      </c>
      <c r="H298" s="10">
        <v>43366</v>
      </c>
      <c r="I298" s="11" t="s">
        <v>472</v>
      </c>
    </row>
    <row r="299" spans="1:9" x14ac:dyDescent="0.3">
      <c r="A299" s="8">
        <f>IF(B299&lt;&gt;"",ROWS($B$6:B299),"")</f>
        <v>294</v>
      </c>
      <c r="B299" s="1" t="s">
        <v>729</v>
      </c>
      <c r="C299" s="1" t="s">
        <v>730</v>
      </c>
      <c r="D299" s="1" t="s">
        <v>614</v>
      </c>
      <c r="E299" s="21">
        <v>2390</v>
      </c>
      <c r="F299" s="9">
        <v>501</v>
      </c>
      <c r="G299" s="9">
        <v>4</v>
      </c>
      <c r="H299" s="10">
        <v>43504</v>
      </c>
      <c r="I299" s="11" t="s">
        <v>378</v>
      </c>
    </row>
    <row r="300" spans="1:9" x14ac:dyDescent="0.3">
      <c r="A300" s="8">
        <f>IF(B300&lt;&gt;"",ROWS($B$6:B300),"")</f>
        <v>295</v>
      </c>
      <c r="B300" s="1" t="s">
        <v>731</v>
      </c>
      <c r="C300" s="1" t="s">
        <v>732</v>
      </c>
      <c r="D300" s="1" t="s">
        <v>733</v>
      </c>
      <c r="E300" s="21">
        <v>2384.8200000000002</v>
      </c>
      <c r="F300" s="9">
        <v>462</v>
      </c>
      <c r="G300" s="9">
        <v>13</v>
      </c>
      <c r="H300" s="10">
        <v>43504</v>
      </c>
      <c r="I300" s="11" t="s">
        <v>352</v>
      </c>
    </row>
    <row r="301" spans="1:9" x14ac:dyDescent="0.3">
      <c r="A301" s="8">
        <f>IF(B301&lt;&gt;"",ROWS($B$6:B301),"")</f>
        <v>296</v>
      </c>
      <c r="B301" s="1" t="s">
        <v>734</v>
      </c>
      <c r="C301" s="1" t="s">
        <v>735</v>
      </c>
      <c r="D301" s="1" t="s">
        <v>736</v>
      </c>
      <c r="E301" s="21">
        <v>2267</v>
      </c>
      <c r="F301" s="9">
        <v>570</v>
      </c>
      <c r="G301" s="9">
        <v>2</v>
      </c>
      <c r="H301" s="10">
        <v>43574</v>
      </c>
      <c r="I301" s="11" t="s">
        <v>378</v>
      </c>
    </row>
    <row r="302" spans="1:9" x14ac:dyDescent="0.3">
      <c r="A302" s="8">
        <f>IF(B302&lt;&gt;"",ROWS($B$6:B302),"")</f>
        <v>297</v>
      </c>
      <c r="B302" s="1" t="s">
        <v>737</v>
      </c>
      <c r="C302" s="1" t="s">
        <v>738</v>
      </c>
      <c r="D302" s="1" t="s">
        <v>37</v>
      </c>
      <c r="E302" s="21">
        <v>2247</v>
      </c>
      <c r="F302" s="9">
        <v>452</v>
      </c>
      <c r="G302" s="9">
        <v>4</v>
      </c>
      <c r="H302" s="10">
        <v>43679</v>
      </c>
      <c r="I302" s="11" t="s">
        <v>508</v>
      </c>
    </row>
    <row r="303" spans="1:9" x14ac:dyDescent="0.3">
      <c r="A303" s="8">
        <f>IF(B303&lt;&gt;"",ROWS($B$6:B303),"")</f>
        <v>298</v>
      </c>
      <c r="B303" s="1" t="s">
        <v>739</v>
      </c>
      <c r="C303" s="1" t="s">
        <v>740</v>
      </c>
      <c r="D303" s="1" t="s">
        <v>614</v>
      </c>
      <c r="E303" s="21">
        <v>2190.73</v>
      </c>
      <c r="F303" s="9">
        <v>432</v>
      </c>
      <c r="G303" s="9">
        <v>9</v>
      </c>
      <c r="H303" s="10">
        <v>43581</v>
      </c>
      <c r="I303" s="11" t="s">
        <v>240</v>
      </c>
    </row>
    <row r="304" spans="1:9" x14ac:dyDescent="0.3">
      <c r="A304" s="8">
        <f>IF(B304&lt;&gt;"",ROWS($B$6:B304),"")</f>
        <v>299</v>
      </c>
      <c r="B304" s="1" t="s">
        <v>741</v>
      </c>
      <c r="C304" s="1" t="s">
        <v>742</v>
      </c>
      <c r="D304" s="1" t="s">
        <v>316</v>
      </c>
      <c r="E304" s="21">
        <v>2187</v>
      </c>
      <c r="F304" s="9">
        <v>557</v>
      </c>
      <c r="G304" s="9" t="s">
        <v>507</v>
      </c>
      <c r="H304" s="10">
        <v>43812</v>
      </c>
      <c r="I304" s="11" t="s">
        <v>508</v>
      </c>
    </row>
    <row r="305" spans="1:9" x14ac:dyDescent="0.3">
      <c r="A305" s="8">
        <f>IF(B305&lt;&gt;"",ROWS($B$6:B305),"")</f>
        <v>300</v>
      </c>
      <c r="B305" s="1" t="s">
        <v>743</v>
      </c>
      <c r="C305" s="1" t="s">
        <v>743</v>
      </c>
      <c r="D305" s="1" t="s">
        <v>744</v>
      </c>
      <c r="E305" s="21">
        <v>2186</v>
      </c>
      <c r="F305" s="9">
        <v>517</v>
      </c>
      <c r="G305" s="9">
        <v>9</v>
      </c>
      <c r="H305" s="10">
        <v>43805</v>
      </c>
      <c r="I305" s="11" t="s">
        <v>121</v>
      </c>
    </row>
    <row r="306" spans="1:9" x14ac:dyDescent="0.3">
      <c r="A306" s="8">
        <f>IF(B306&lt;&gt;"",ROWS($B$6:B306),"")</f>
        <v>301</v>
      </c>
      <c r="B306" s="1" t="s">
        <v>745</v>
      </c>
      <c r="C306" s="1" t="s">
        <v>746</v>
      </c>
      <c r="D306" s="1" t="s">
        <v>37</v>
      </c>
      <c r="E306" s="21">
        <v>2156.6999999999998</v>
      </c>
      <c r="F306" s="9">
        <v>1123</v>
      </c>
      <c r="G306" s="9">
        <v>2</v>
      </c>
      <c r="H306" s="10">
        <v>43294</v>
      </c>
      <c r="I306" s="11" t="s">
        <v>55</v>
      </c>
    </row>
    <row r="307" spans="1:9" x14ac:dyDescent="0.3">
      <c r="A307" s="8">
        <f>IF(B307&lt;&gt;"",ROWS($B$6:B307),"")</f>
        <v>302</v>
      </c>
      <c r="B307" s="1" t="s">
        <v>747</v>
      </c>
      <c r="C307" s="1" t="s">
        <v>748</v>
      </c>
      <c r="D307" s="1" t="s">
        <v>330</v>
      </c>
      <c r="E307" s="21">
        <v>2039</v>
      </c>
      <c r="F307" s="9">
        <v>451</v>
      </c>
      <c r="G307" s="9">
        <v>5</v>
      </c>
      <c r="H307" s="10">
        <v>43560</v>
      </c>
      <c r="I307" s="11" t="s">
        <v>132</v>
      </c>
    </row>
    <row r="308" spans="1:9" x14ac:dyDescent="0.3">
      <c r="A308" s="8">
        <f>IF(B308&lt;&gt;"",ROWS($B$6:B308),"")</f>
        <v>303</v>
      </c>
      <c r="B308" s="1" t="s">
        <v>749</v>
      </c>
      <c r="C308" s="1" t="s">
        <v>750</v>
      </c>
      <c r="D308" s="1" t="s">
        <v>540</v>
      </c>
      <c r="E308" s="21">
        <v>2030</v>
      </c>
      <c r="F308" s="9">
        <v>934</v>
      </c>
      <c r="G308" s="9">
        <v>1</v>
      </c>
      <c r="H308" s="10">
        <v>42475</v>
      </c>
      <c r="I308" s="11" t="s">
        <v>622</v>
      </c>
    </row>
    <row r="309" spans="1:9" x14ac:dyDescent="0.3">
      <c r="A309" s="8">
        <f>IF(B309&lt;&gt;"",ROWS($B$6:B309),"")</f>
        <v>304</v>
      </c>
      <c r="B309" s="1" t="s">
        <v>751</v>
      </c>
      <c r="C309" s="1" t="s">
        <v>752</v>
      </c>
      <c r="D309" s="1" t="s">
        <v>316</v>
      </c>
      <c r="E309" s="21">
        <v>2018.5</v>
      </c>
      <c r="F309" s="9">
        <v>523</v>
      </c>
      <c r="G309" s="9">
        <v>4</v>
      </c>
      <c r="H309" s="10">
        <v>43728</v>
      </c>
      <c r="I309" s="11" t="s">
        <v>200</v>
      </c>
    </row>
    <row r="310" spans="1:9" x14ac:dyDescent="0.3">
      <c r="A310" s="8">
        <f>IF(B310&lt;&gt;"",ROWS($B$6:B310),"")</f>
        <v>305</v>
      </c>
      <c r="B310" s="32" t="s">
        <v>753</v>
      </c>
      <c r="C310" s="1" t="s">
        <v>753</v>
      </c>
      <c r="D310" s="32" t="s">
        <v>754</v>
      </c>
      <c r="E310" s="33">
        <v>1981</v>
      </c>
      <c r="F310" s="34">
        <v>857</v>
      </c>
      <c r="G310" s="34">
        <v>23</v>
      </c>
      <c r="H310" s="35">
        <v>43700</v>
      </c>
      <c r="I310" s="36" t="s">
        <v>546</v>
      </c>
    </row>
    <row r="311" spans="1:9" x14ac:dyDescent="0.3">
      <c r="A311" s="8">
        <f>IF(B311&lt;&gt;"",ROWS($B$6:B311),"")</f>
        <v>306</v>
      </c>
      <c r="B311" s="32" t="s">
        <v>755</v>
      </c>
      <c r="C311" s="1" t="s">
        <v>755</v>
      </c>
      <c r="D311" s="32" t="s">
        <v>756</v>
      </c>
      <c r="E311" s="33">
        <v>1950.35</v>
      </c>
      <c r="F311" s="34">
        <v>865</v>
      </c>
      <c r="G311" s="34">
        <v>12</v>
      </c>
      <c r="H311" s="35">
        <v>43595</v>
      </c>
      <c r="I311" s="36" t="s">
        <v>757</v>
      </c>
    </row>
    <row r="312" spans="1:9" x14ac:dyDescent="0.3">
      <c r="A312" s="8">
        <f>IF(B312&lt;&gt;"",ROWS($B$6:B312),"")</f>
        <v>307</v>
      </c>
      <c r="B312" s="32" t="s">
        <v>758</v>
      </c>
      <c r="C312" s="1" t="s">
        <v>759</v>
      </c>
      <c r="D312" s="32" t="s">
        <v>760</v>
      </c>
      <c r="E312" s="33">
        <v>1825</v>
      </c>
      <c r="F312" s="34">
        <v>350</v>
      </c>
      <c r="G312" s="34">
        <v>2</v>
      </c>
      <c r="H312" s="35">
        <v>43560</v>
      </c>
      <c r="I312" s="36" t="s">
        <v>132</v>
      </c>
    </row>
    <row r="313" spans="1:9" x14ac:dyDescent="0.3">
      <c r="A313" s="8">
        <f>IF(B313&lt;&gt;"",ROWS($B$6:B313),"")</f>
        <v>308</v>
      </c>
      <c r="B313" s="32" t="s">
        <v>761</v>
      </c>
      <c r="C313" s="1" t="s">
        <v>762</v>
      </c>
      <c r="D313" s="32" t="s">
        <v>763</v>
      </c>
      <c r="E313" s="33">
        <v>1641.3</v>
      </c>
      <c r="F313" s="34">
        <v>395</v>
      </c>
      <c r="G313" s="34">
        <v>6</v>
      </c>
      <c r="H313" s="35">
        <v>43434</v>
      </c>
      <c r="I313" s="36" t="s">
        <v>720</v>
      </c>
    </row>
    <row r="314" spans="1:9" x14ac:dyDescent="0.3">
      <c r="A314" s="8">
        <f>IF(B314&lt;&gt;"",ROWS($B$6:B314),"")</f>
        <v>309</v>
      </c>
      <c r="B314" s="32" t="s">
        <v>764</v>
      </c>
      <c r="C314" s="1" t="s">
        <v>765</v>
      </c>
      <c r="D314" s="32" t="s">
        <v>218</v>
      </c>
      <c r="E314" s="33">
        <v>1564.3799999999999</v>
      </c>
      <c r="F314" s="34">
        <v>452</v>
      </c>
      <c r="G314" s="34">
        <v>4</v>
      </c>
      <c r="H314" s="35">
        <v>43427</v>
      </c>
      <c r="I314" s="36" t="s">
        <v>352</v>
      </c>
    </row>
    <row r="315" spans="1:9" x14ac:dyDescent="0.3">
      <c r="A315" s="8">
        <f>IF(B315&lt;&gt;"",ROWS($B$6:B315),"")</f>
        <v>310</v>
      </c>
      <c r="B315" s="32" t="s">
        <v>766</v>
      </c>
      <c r="C315" s="1" t="s">
        <v>767</v>
      </c>
      <c r="D315" s="32" t="s">
        <v>768</v>
      </c>
      <c r="E315" s="33">
        <v>1428.6999999999998</v>
      </c>
      <c r="F315" s="34">
        <v>264</v>
      </c>
      <c r="G315" s="34">
        <v>2</v>
      </c>
      <c r="H315" s="35">
        <v>43560</v>
      </c>
      <c r="I315" s="36" t="s">
        <v>132</v>
      </c>
    </row>
    <row r="316" spans="1:9" x14ac:dyDescent="0.3">
      <c r="A316" s="8">
        <f>IF(B316&lt;&gt;"",ROWS($B$6:B316),"")</f>
        <v>311</v>
      </c>
      <c r="B316" s="32" t="s">
        <v>769</v>
      </c>
      <c r="C316" s="1" t="s">
        <v>770</v>
      </c>
      <c r="D316" s="32" t="s">
        <v>287</v>
      </c>
      <c r="E316" s="33">
        <v>1328.5</v>
      </c>
      <c r="F316" s="34">
        <v>280</v>
      </c>
      <c r="G316" s="34">
        <v>5</v>
      </c>
      <c r="H316" s="35">
        <v>43756</v>
      </c>
      <c r="I316" s="36" t="s">
        <v>240</v>
      </c>
    </row>
    <row r="317" spans="1:9" x14ac:dyDescent="0.3">
      <c r="A317" s="8">
        <f>IF(B317&lt;&gt;"",ROWS($B$6:B317),"")</f>
        <v>312</v>
      </c>
      <c r="B317" s="32" t="s">
        <v>771</v>
      </c>
      <c r="C317" s="1" t="s">
        <v>772</v>
      </c>
      <c r="D317" s="32" t="s">
        <v>316</v>
      </c>
      <c r="E317" s="33">
        <v>1318.96</v>
      </c>
      <c r="F317" s="34">
        <v>429</v>
      </c>
      <c r="G317" s="34">
        <v>6</v>
      </c>
      <c r="H317" s="35">
        <v>43588</v>
      </c>
      <c r="I317" s="36" t="s">
        <v>145</v>
      </c>
    </row>
    <row r="318" spans="1:9" x14ac:dyDescent="0.3">
      <c r="A318" s="8">
        <f>IF(B318&lt;&gt;"",ROWS($B$6:B318),"")</f>
        <v>313</v>
      </c>
      <c r="B318" s="32" t="s">
        <v>773</v>
      </c>
      <c r="C318" s="1" t="s">
        <v>774</v>
      </c>
      <c r="D318" s="32" t="s">
        <v>519</v>
      </c>
      <c r="E318" s="33">
        <v>1314</v>
      </c>
      <c r="F318" s="34">
        <v>387</v>
      </c>
      <c r="G318" s="34">
        <v>1</v>
      </c>
      <c r="H318" s="35">
        <v>42301</v>
      </c>
      <c r="I318" s="36" t="s">
        <v>472</v>
      </c>
    </row>
    <row r="319" spans="1:9" x14ac:dyDescent="0.3">
      <c r="A319" s="8">
        <f>IF(B319&lt;&gt;"",ROWS($B$6:B319),"")</f>
        <v>314</v>
      </c>
      <c r="B319" s="32" t="s">
        <v>775</v>
      </c>
      <c r="C319" s="1" t="s">
        <v>776</v>
      </c>
      <c r="D319" s="32" t="s">
        <v>777</v>
      </c>
      <c r="E319" s="33">
        <v>1218</v>
      </c>
      <c r="F319" s="34">
        <v>387</v>
      </c>
      <c r="G319" s="34">
        <v>1</v>
      </c>
      <c r="H319" s="35">
        <v>43420</v>
      </c>
      <c r="I319" s="36" t="s">
        <v>145</v>
      </c>
    </row>
    <row r="320" spans="1:9" x14ac:dyDescent="0.3">
      <c r="A320" s="8">
        <f>IF(B320&lt;&gt;"",ROWS($B$6:B320),"")</f>
        <v>315</v>
      </c>
      <c r="B320" s="32" t="s">
        <v>778</v>
      </c>
      <c r="C320" s="1" t="s">
        <v>779</v>
      </c>
      <c r="D320" s="32" t="s">
        <v>610</v>
      </c>
      <c r="E320" s="33">
        <v>1214.7</v>
      </c>
      <c r="F320" s="34">
        <v>475</v>
      </c>
      <c r="G320" s="34">
        <v>1</v>
      </c>
      <c r="H320" s="35">
        <v>43588</v>
      </c>
      <c r="I320" s="36" t="s">
        <v>622</v>
      </c>
    </row>
    <row r="321" spans="1:9" x14ac:dyDescent="0.3">
      <c r="A321" s="8">
        <f>IF(B321&lt;&gt;"",ROWS($B$6:B321),"")</f>
        <v>316</v>
      </c>
      <c r="B321" s="32" t="s">
        <v>780</v>
      </c>
      <c r="C321" s="1" t="s">
        <v>781</v>
      </c>
      <c r="D321" s="32" t="s">
        <v>234</v>
      </c>
      <c r="E321" s="33">
        <v>1201</v>
      </c>
      <c r="F321" s="34">
        <v>862</v>
      </c>
      <c r="G321" s="34">
        <v>1</v>
      </c>
      <c r="H321" s="35">
        <v>43216</v>
      </c>
      <c r="I321" s="36" t="s">
        <v>622</v>
      </c>
    </row>
    <row r="322" spans="1:9" x14ac:dyDescent="0.3">
      <c r="A322" s="8">
        <f>IF(B322&lt;&gt;"",ROWS($B$6:B322),"")</f>
        <v>317</v>
      </c>
      <c r="B322" s="32" t="s">
        <v>782</v>
      </c>
      <c r="C322" s="1" t="s">
        <v>783</v>
      </c>
      <c r="D322" s="32" t="s">
        <v>316</v>
      </c>
      <c r="E322" s="33">
        <v>1200</v>
      </c>
      <c r="F322" s="34">
        <v>255</v>
      </c>
      <c r="G322" s="34">
        <v>1</v>
      </c>
      <c r="H322" s="35">
        <v>43560</v>
      </c>
      <c r="I322" s="36" t="s">
        <v>132</v>
      </c>
    </row>
    <row r="323" spans="1:9" x14ac:dyDescent="0.3">
      <c r="A323" s="8">
        <f>IF(B323&lt;&gt;"",ROWS($B$6:B323),"")</f>
        <v>318</v>
      </c>
      <c r="B323" s="32" t="s">
        <v>784</v>
      </c>
      <c r="C323" s="1" t="s">
        <v>785</v>
      </c>
      <c r="D323" s="32" t="s">
        <v>786</v>
      </c>
      <c r="E323" s="33">
        <v>1192.18</v>
      </c>
      <c r="F323" s="34">
        <v>262</v>
      </c>
      <c r="G323" s="34">
        <v>4</v>
      </c>
      <c r="H323" s="35">
        <v>43448</v>
      </c>
      <c r="I323" s="36" t="s">
        <v>240</v>
      </c>
    </row>
    <row r="324" spans="1:9" x14ac:dyDescent="0.3">
      <c r="A324" s="8">
        <f>IF(B324&lt;&gt;"",ROWS($B$6:B324),"")</f>
        <v>319</v>
      </c>
      <c r="B324" s="32" t="s">
        <v>787</v>
      </c>
      <c r="C324" s="1" t="s">
        <v>788</v>
      </c>
      <c r="D324" s="32" t="s">
        <v>37</v>
      </c>
      <c r="E324" s="33">
        <v>1159</v>
      </c>
      <c r="F324" s="34">
        <v>641</v>
      </c>
      <c r="G324" s="34">
        <v>1</v>
      </c>
      <c r="H324" s="35">
        <v>43343</v>
      </c>
      <c r="I324" s="36" t="s">
        <v>121</v>
      </c>
    </row>
    <row r="325" spans="1:9" x14ac:dyDescent="0.3">
      <c r="A325" s="8">
        <f>IF(B325&lt;&gt;"",ROWS($B$6:B325),"")</f>
        <v>320</v>
      </c>
      <c r="B325" s="32" t="s">
        <v>789</v>
      </c>
      <c r="C325" s="1" t="s">
        <v>789</v>
      </c>
      <c r="D325" s="32" t="s">
        <v>790</v>
      </c>
      <c r="E325" s="33">
        <v>1145</v>
      </c>
      <c r="F325" s="34">
        <v>254</v>
      </c>
      <c r="G325" s="34">
        <v>2</v>
      </c>
      <c r="H325" s="35">
        <v>43504</v>
      </c>
      <c r="I325" s="36" t="s">
        <v>378</v>
      </c>
    </row>
    <row r="326" spans="1:9" x14ac:dyDescent="0.3">
      <c r="A326" s="8">
        <f>IF(B326&lt;&gt;"",ROWS($B$6:B326),"")</f>
        <v>321</v>
      </c>
      <c r="B326" s="32" t="s">
        <v>791</v>
      </c>
      <c r="C326" s="1" t="s">
        <v>792</v>
      </c>
      <c r="D326" s="32" t="s">
        <v>287</v>
      </c>
      <c r="E326" s="33">
        <v>1140.7</v>
      </c>
      <c r="F326" s="34">
        <v>214</v>
      </c>
      <c r="G326" s="34">
        <v>2</v>
      </c>
      <c r="H326" s="35">
        <v>43560</v>
      </c>
      <c r="I326" s="36" t="s">
        <v>132</v>
      </c>
    </row>
    <row r="327" spans="1:9" x14ac:dyDescent="0.3">
      <c r="A327" s="8">
        <f>IF(B327&lt;&gt;"",ROWS($B$6:B327),"")</f>
        <v>322</v>
      </c>
      <c r="B327" s="32" t="s">
        <v>793</v>
      </c>
      <c r="C327" s="1" t="s">
        <v>794</v>
      </c>
      <c r="D327" s="32" t="s">
        <v>795</v>
      </c>
      <c r="E327" s="33">
        <v>1119.5</v>
      </c>
      <c r="F327" s="34">
        <v>213</v>
      </c>
      <c r="G327" s="34">
        <v>1</v>
      </c>
      <c r="H327" s="35">
        <v>43560</v>
      </c>
      <c r="I327" s="36" t="s">
        <v>132</v>
      </c>
    </row>
    <row r="328" spans="1:9" x14ac:dyDescent="0.3">
      <c r="A328" s="8">
        <f>IF(B328&lt;&gt;"",ROWS($B$6:B328),"")</f>
        <v>323</v>
      </c>
      <c r="B328" s="32" t="s">
        <v>796</v>
      </c>
      <c r="C328" s="1" t="s">
        <v>797</v>
      </c>
      <c r="D328" s="32" t="s">
        <v>316</v>
      </c>
      <c r="E328" s="33">
        <v>1111.01</v>
      </c>
      <c r="F328" s="34">
        <v>229</v>
      </c>
      <c r="G328" s="34">
        <v>12</v>
      </c>
      <c r="H328" s="35">
        <v>43539</v>
      </c>
      <c r="I328" s="36" t="s">
        <v>352</v>
      </c>
    </row>
    <row r="329" spans="1:9" x14ac:dyDescent="0.3">
      <c r="A329" s="8">
        <f>IF(B329&lt;&gt;"",ROWS($B$6:B329),"")</f>
        <v>324</v>
      </c>
      <c r="B329" s="32" t="s">
        <v>798</v>
      </c>
      <c r="C329" s="1" t="s">
        <v>799</v>
      </c>
      <c r="D329" s="32" t="s">
        <v>927</v>
      </c>
      <c r="E329" s="33">
        <v>1076.3</v>
      </c>
      <c r="F329" s="34">
        <v>183</v>
      </c>
      <c r="G329" s="34">
        <v>3</v>
      </c>
      <c r="H329" s="35">
        <v>43448</v>
      </c>
      <c r="I329" s="36" t="s">
        <v>352</v>
      </c>
    </row>
    <row r="330" spans="1:9" x14ac:dyDescent="0.3">
      <c r="A330" s="8">
        <f>IF(B330&lt;&gt;"",ROWS($B$6:B330),"")</f>
        <v>325</v>
      </c>
      <c r="B330" s="32" t="s">
        <v>800</v>
      </c>
      <c r="C330" s="1" t="s">
        <v>801</v>
      </c>
      <c r="D330" s="32" t="s">
        <v>37</v>
      </c>
      <c r="E330" s="33">
        <v>1022</v>
      </c>
      <c r="F330" s="34">
        <v>210</v>
      </c>
      <c r="G330" s="34">
        <v>2</v>
      </c>
      <c r="H330" s="35">
        <v>43560</v>
      </c>
      <c r="I330" s="36" t="s">
        <v>132</v>
      </c>
    </row>
    <row r="331" spans="1:9" x14ac:dyDescent="0.3">
      <c r="A331" s="8">
        <f>IF(B331&lt;&gt;"",ROWS($B$6:B331),"")</f>
        <v>326</v>
      </c>
      <c r="B331" s="32" t="s">
        <v>802</v>
      </c>
      <c r="C331" s="1" t="s">
        <v>803</v>
      </c>
      <c r="D331" s="32" t="s">
        <v>804</v>
      </c>
      <c r="E331" s="33">
        <v>947.17</v>
      </c>
      <c r="F331" s="34">
        <v>166</v>
      </c>
      <c r="G331" s="34">
        <v>2</v>
      </c>
      <c r="H331" s="35">
        <v>43441</v>
      </c>
      <c r="I331" s="36" t="s">
        <v>43</v>
      </c>
    </row>
    <row r="332" spans="1:9" x14ac:dyDescent="0.3">
      <c r="A332" s="8">
        <f>IF(B332&lt;&gt;"",ROWS($B$6:B332),"")</f>
        <v>327</v>
      </c>
      <c r="B332" s="32" t="s">
        <v>805</v>
      </c>
      <c r="C332" s="1" t="s">
        <v>806</v>
      </c>
      <c r="D332" s="32" t="s">
        <v>234</v>
      </c>
      <c r="E332" s="33">
        <v>928</v>
      </c>
      <c r="F332" s="34">
        <v>208</v>
      </c>
      <c r="G332" s="34">
        <v>1</v>
      </c>
      <c r="H332" s="35">
        <v>43455</v>
      </c>
      <c r="I332" s="36" t="s">
        <v>200</v>
      </c>
    </row>
    <row r="333" spans="1:9" x14ac:dyDescent="0.3">
      <c r="A333" s="8">
        <f>IF(B333&lt;&gt;"",ROWS($B$6:B333),"")</f>
        <v>328</v>
      </c>
      <c r="B333" s="32" t="s">
        <v>807</v>
      </c>
      <c r="C333" s="1" t="s">
        <v>808</v>
      </c>
      <c r="D333" s="32" t="s">
        <v>809</v>
      </c>
      <c r="E333" s="33">
        <v>922</v>
      </c>
      <c r="F333" s="34">
        <v>206</v>
      </c>
      <c r="G333" s="34">
        <v>1</v>
      </c>
      <c r="H333" s="35">
        <v>43420</v>
      </c>
      <c r="I333" s="36" t="s">
        <v>508</v>
      </c>
    </row>
    <row r="334" spans="1:9" x14ac:dyDescent="0.3">
      <c r="A334" s="8">
        <f>IF(B334&lt;&gt;"",ROWS($B$6:B334),"")</f>
        <v>329</v>
      </c>
      <c r="B334" s="32" t="s">
        <v>810</v>
      </c>
      <c r="C334" s="1" t="s">
        <v>811</v>
      </c>
      <c r="D334" s="32" t="s">
        <v>37</v>
      </c>
      <c r="E334" s="33">
        <v>884</v>
      </c>
      <c r="F334" s="34">
        <v>463</v>
      </c>
      <c r="G334" s="34">
        <v>2</v>
      </c>
      <c r="H334" s="35">
        <v>43084</v>
      </c>
      <c r="I334" s="36" t="s">
        <v>82</v>
      </c>
    </row>
    <row r="335" spans="1:9" x14ac:dyDescent="0.3">
      <c r="A335" s="8">
        <f>IF(B335&lt;&gt;"",ROWS($B$6:B335),"")</f>
        <v>330</v>
      </c>
      <c r="B335" s="32" t="s">
        <v>812</v>
      </c>
      <c r="C335" s="1" t="s">
        <v>813</v>
      </c>
      <c r="D335" s="32" t="s">
        <v>37</v>
      </c>
      <c r="E335" s="33">
        <v>845</v>
      </c>
      <c r="F335" s="34">
        <v>403</v>
      </c>
      <c r="G335" s="34" t="s">
        <v>814</v>
      </c>
      <c r="H335" s="35">
        <v>43392</v>
      </c>
      <c r="I335" s="36" t="s">
        <v>34</v>
      </c>
    </row>
    <row r="336" spans="1:9" x14ac:dyDescent="0.3">
      <c r="A336" s="8">
        <f>IF(B336&lt;&gt;"",ROWS($B$6:B336),"")</f>
        <v>331</v>
      </c>
      <c r="B336" s="32" t="s">
        <v>815</v>
      </c>
      <c r="C336" s="1" t="s">
        <v>816</v>
      </c>
      <c r="D336" s="32" t="s">
        <v>817</v>
      </c>
      <c r="E336" s="33">
        <v>817</v>
      </c>
      <c r="F336" s="34">
        <v>157</v>
      </c>
      <c r="G336" s="34">
        <v>1</v>
      </c>
      <c r="H336" s="35">
        <v>43560</v>
      </c>
      <c r="I336" s="36" t="s">
        <v>132</v>
      </c>
    </row>
    <row r="337" spans="1:9" x14ac:dyDescent="0.3">
      <c r="A337" s="8">
        <f>IF(B337&lt;&gt;"",ROWS($B$6:B337),"")</f>
        <v>332</v>
      </c>
      <c r="B337" s="32" t="s">
        <v>818</v>
      </c>
      <c r="C337" s="1" t="s">
        <v>819</v>
      </c>
      <c r="D337" s="32" t="s">
        <v>506</v>
      </c>
      <c r="E337" s="33">
        <v>800.2</v>
      </c>
      <c r="F337" s="34">
        <v>238</v>
      </c>
      <c r="G337" s="34">
        <v>7</v>
      </c>
      <c r="H337" s="35">
        <v>43519</v>
      </c>
      <c r="I337" s="36" t="s">
        <v>132</v>
      </c>
    </row>
    <row r="338" spans="1:9" x14ac:dyDescent="0.3">
      <c r="A338" s="8">
        <f>IF(B338&lt;&gt;"",ROWS($B$6:B338),"")</f>
        <v>333</v>
      </c>
      <c r="B338" s="32" t="s">
        <v>820</v>
      </c>
      <c r="C338" s="1" t="s">
        <v>821</v>
      </c>
      <c r="D338" s="32" t="s">
        <v>37</v>
      </c>
      <c r="E338" s="33">
        <v>798.5</v>
      </c>
      <c r="F338" s="34">
        <v>442</v>
      </c>
      <c r="G338" s="34">
        <v>4</v>
      </c>
      <c r="H338" s="35">
        <v>43315</v>
      </c>
      <c r="I338" s="36" t="s">
        <v>38</v>
      </c>
    </row>
    <row r="339" spans="1:9" x14ac:dyDescent="0.3">
      <c r="A339" s="8">
        <f>IF(B339&lt;&gt;"",ROWS($B$6:B339),"")</f>
        <v>334</v>
      </c>
      <c r="B339" s="32" t="s">
        <v>822</v>
      </c>
      <c r="C339" s="1" t="s">
        <v>823</v>
      </c>
      <c r="D339" s="32" t="s">
        <v>824</v>
      </c>
      <c r="E339" s="33">
        <v>796</v>
      </c>
      <c r="F339" s="34">
        <v>209</v>
      </c>
      <c r="G339" s="34">
        <v>1</v>
      </c>
      <c r="H339" s="35">
        <v>43441</v>
      </c>
      <c r="I339" s="36" t="s">
        <v>200</v>
      </c>
    </row>
    <row r="340" spans="1:9" x14ac:dyDescent="0.3">
      <c r="A340" s="8">
        <f>IF(B340&lt;&gt;"",ROWS($B$6:B340),"")</f>
        <v>335</v>
      </c>
      <c r="B340" s="32" t="s">
        <v>825</v>
      </c>
      <c r="C340" s="1" t="s">
        <v>826</v>
      </c>
      <c r="D340" s="32" t="s">
        <v>37</v>
      </c>
      <c r="E340" s="33">
        <v>770</v>
      </c>
      <c r="F340" s="34">
        <v>329</v>
      </c>
      <c r="G340" s="34">
        <v>1</v>
      </c>
      <c r="H340" s="35">
        <v>43056</v>
      </c>
      <c r="I340" s="36" t="s">
        <v>40</v>
      </c>
    </row>
    <row r="341" spans="1:9" x14ac:dyDescent="0.3">
      <c r="A341" s="8">
        <f>IF(B341&lt;&gt;"",ROWS($B$6:B341),"")</f>
        <v>336</v>
      </c>
      <c r="B341" s="32" t="s">
        <v>827</v>
      </c>
      <c r="C341" s="1" t="s">
        <v>828</v>
      </c>
      <c r="D341" s="32" t="s">
        <v>37</v>
      </c>
      <c r="E341" s="33">
        <v>768</v>
      </c>
      <c r="F341" s="34">
        <v>207</v>
      </c>
      <c r="G341" s="34">
        <v>1</v>
      </c>
      <c r="H341" s="35">
        <v>43406</v>
      </c>
      <c r="I341" s="36" t="s">
        <v>38</v>
      </c>
    </row>
    <row r="342" spans="1:9" x14ac:dyDescent="0.3">
      <c r="A342" s="8">
        <f>IF(B342&lt;&gt;"",ROWS($B$6:B342),"")</f>
        <v>337</v>
      </c>
      <c r="B342" s="32" t="s">
        <v>829</v>
      </c>
      <c r="C342" s="1" t="s">
        <v>830</v>
      </c>
      <c r="D342" s="32" t="s">
        <v>316</v>
      </c>
      <c r="E342" s="33">
        <v>700</v>
      </c>
      <c r="F342" s="34">
        <v>500</v>
      </c>
      <c r="G342" s="34">
        <v>1</v>
      </c>
      <c r="H342" s="35">
        <v>43070</v>
      </c>
      <c r="I342" s="36" t="s">
        <v>508</v>
      </c>
    </row>
    <row r="343" spans="1:9" x14ac:dyDescent="0.3">
      <c r="A343" s="8">
        <f>IF(B343&lt;&gt;"",ROWS($B$6:B343),"")</f>
        <v>338</v>
      </c>
      <c r="B343" s="32" t="s">
        <v>831</v>
      </c>
      <c r="C343" s="1" t="s">
        <v>832</v>
      </c>
      <c r="D343" s="32" t="s">
        <v>137</v>
      </c>
      <c r="E343" s="33">
        <v>700</v>
      </c>
      <c r="F343" s="34">
        <v>500</v>
      </c>
      <c r="G343" s="34">
        <v>1</v>
      </c>
      <c r="H343" s="35">
        <v>42734</v>
      </c>
      <c r="I343" s="36" t="s">
        <v>508</v>
      </c>
    </row>
    <row r="344" spans="1:9" x14ac:dyDescent="0.3">
      <c r="A344" s="8">
        <f>IF(B344&lt;&gt;"",ROWS($B$6:B344),"")</f>
        <v>339</v>
      </c>
      <c r="B344" s="32" t="s">
        <v>833</v>
      </c>
      <c r="C344" s="1" t="s">
        <v>834</v>
      </c>
      <c r="D344" s="32" t="s">
        <v>316</v>
      </c>
      <c r="E344" s="33">
        <v>688</v>
      </c>
      <c r="F344" s="34">
        <v>309</v>
      </c>
      <c r="G344" s="34">
        <v>1</v>
      </c>
      <c r="H344" s="35">
        <v>42322</v>
      </c>
      <c r="I344" s="36" t="s">
        <v>40</v>
      </c>
    </row>
    <row r="345" spans="1:9" x14ac:dyDescent="0.3">
      <c r="A345" s="52">
        <f>IF(B345&lt;&gt;"",ROWS($B$6:B345),"")</f>
        <v>340</v>
      </c>
      <c r="B345" s="32" t="s">
        <v>835</v>
      </c>
      <c r="C345" s="1" t="s">
        <v>836</v>
      </c>
      <c r="D345" s="32" t="s">
        <v>316</v>
      </c>
      <c r="E345" s="33">
        <v>680</v>
      </c>
      <c r="F345" s="34">
        <v>349</v>
      </c>
      <c r="G345" s="34">
        <v>1</v>
      </c>
      <c r="H345" s="35">
        <v>42475</v>
      </c>
      <c r="I345" s="36" t="s">
        <v>622</v>
      </c>
    </row>
    <row r="346" spans="1:9" x14ac:dyDescent="0.3">
      <c r="A346" s="52">
        <f>IF(B346&lt;&gt;"",ROWS($B$6:B346),"")</f>
        <v>341</v>
      </c>
      <c r="B346" s="32" t="s">
        <v>837</v>
      </c>
      <c r="C346" s="1" t="s">
        <v>837</v>
      </c>
      <c r="D346" s="32" t="s">
        <v>27</v>
      </c>
      <c r="E346" s="33">
        <v>678</v>
      </c>
      <c r="F346" s="34">
        <v>316</v>
      </c>
      <c r="G346" s="34">
        <v>1</v>
      </c>
      <c r="H346" s="35">
        <v>41544</v>
      </c>
      <c r="I346" s="36" t="s">
        <v>838</v>
      </c>
    </row>
    <row r="347" spans="1:9" x14ac:dyDescent="0.3">
      <c r="A347" s="52">
        <f>IF(B347&lt;&gt;"",ROWS($B$6:B347),"")</f>
        <v>342</v>
      </c>
      <c r="B347" s="32" t="s">
        <v>839</v>
      </c>
      <c r="C347" s="1" t="s">
        <v>840</v>
      </c>
      <c r="D347" s="32" t="s">
        <v>841</v>
      </c>
      <c r="E347" s="33">
        <v>674.5</v>
      </c>
      <c r="F347" s="34">
        <v>271</v>
      </c>
      <c r="G347" s="34">
        <v>3</v>
      </c>
      <c r="H347" s="35">
        <v>43189</v>
      </c>
      <c r="I347" s="36" t="s">
        <v>132</v>
      </c>
    </row>
    <row r="348" spans="1:9" x14ac:dyDescent="0.3">
      <c r="A348" s="52">
        <f>IF(B348&lt;&gt;"",ROWS($B$6:B348),"")</f>
        <v>343</v>
      </c>
      <c r="B348" s="32" t="s">
        <v>842</v>
      </c>
      <c r="C348" s="1" t="s">
        <v>842</v>
      </c>
      <c r="D348" s="32" t="s">
        <v>27</v>
      </c>
      <c r="E348" s="33">
        <v>672</v>
      </c>
      <c r="F348" s="34">
        <v>296</v>
      </c>
      <c r="G348" s="34">
        <v>1</v>
      </c>
      <c r="H348" s="35">
        <v>43399</v>
      </c>
      <c r="I348" s="36" t="s">
        <v>72</v>
      </c>
    </row>
    <row r="349" spans="1:9" x14ac:dyDescent="0.3">
      <c r="A349" s="52">
        <f>IF(B349&lt;&gt;"",ROWS($B$6:B349),"")</f>
        <v>344</v>
      </c>
      <c r="B349" s="32" t="s">
        <v>843</v>
      </c>
      <c r="C349" s="1" t="s">
        <v>287</v>
      </c>
      <c r="D349" s="32" t="s">
        <v>37</v>
      </c>
      <c r="E349" s="33">
        <v>661</v>
      </c>
      <c r="F349" s="34">
        <v>157</v>
      </c>
      <c r="G349" s="34" t="s">
        <v>844</v>
      </c>
      <c r="H349" s="35">
        <v>42986</v>
      </c>
      <c r="I349" s="36" t="s">
        <v>34</v>
      </c>
    </row>
    <row r="350" spans="1:9" x14ac:dyDescent="0.3">
      <c r="A350" s="52">
        <f>IF(B350&lt;&gt;"",ROWS($B$6:B350),"")</f>
        <v>345</v>
      </c>
      <c r="B350" s="32" t="s">
        <v>845</v>
      </c>
      <c r="C350" s="1" t="s">
        <v>846</v>
      </c>
      <c r="D350" s="32" t="s">
        <v>619</v>
      </c>
      <c r="E350" s="33">
        <v>651</v>
      </c>
      <c r="F350" s="34">
        <v>283</v>
      </c>
      <c r="G350" s="34">
        <v>1</v>
      </c>
      <c r="H350" s="35">
        <v>43812</v>
      </c>
      <c r="I350" s="36" t="s">
        <v>622</v>
      </c>
    </row>
    <row r="351" spans="1:9" x14ac:dyDescent="0.3">
      <c r="A351" s="52">
        <f>IF(B351&lt;&gt;"",ROWS($B$6:B351),"")</f>
        <v>346</v>
      </c>
      <c r="B351" s="32" t="s">
        <v>847</v>
      </c>
      <c r="C351" s="1" t="s">
        <v>848</v>
      </c>
      <c r="D351" s="32" t="s">
        <v>183</v>
      </c>
      <c r="E351" s="33">
        <v>648</v>
      </c>
      <c r="F351" s="34">
        <v>191</v>
      </c>
      <c r="G351" s="34">
        <v>2</v>
      </c>
      <c r="H351" s="35">
        <v>43714</v>
      </c>
      <c r="I351" s="36" t="s">
        <v>121</v>
      </c>
    </row>
    <row r="352" spans="1:9" x14ac:dyDescent="0.3">
      <c r="A352" s="52">
        <f>IF(B352&lt;&gt;"",ROWS($B$6:B352),"")</f>
        <v>347</v>
      </c>
      <c r="B352" s="32" t="s">
        <v>849</v>
      </c>
      <c r="C352" s="1" t="s">
        <v>849</v>
      </c>
      <c r="D352" s="32" t="s">
        <v>37</v>
      </c>
      <c r="E352" s="33">
        <v>620</v>
      </c>
      <c r="F352" s="34">
        <v>250</v>
      </c>
      <c r="G352" s="34">
        <v>1</v>
      </c>
      <c r="H352" s="35">
        <v>43161</v>
      </c>
      <c r="I352" s="36" t="s">
        <v>43</v>
      </c>
    </row>
    <row r="353" spans="1:9" x14ac:dyDescent="0.3">
      <c r="A353" s="52">
        <f>IF(B353&lt;&gt;"",ROWS($B$6:B353),"")</f>
        <v>348</v>
      </c>
      <c r="B353" s="32" t="s">
        <v>850</v>
      </c>
      <c r="C353" s="1" t="s">
        <v>851</v>
      </c>
      <c r="D353" s="32" t="s">
        <v>139</v>
      </c>
      <c r="E353" s="33">
        <v>596.34</v>
      </c>
      <c r="F353" s="34">
        <v>105</v>
      </c>
      <c r="G353" s="34" t="s">
        <v>814</v>
      </c>
      <c r="H353" s="35">
        <v>43812</v>
      </c>
      <c r="I353" s="36" t="s">
        <v>240</v>
      </c>
    </row>
    <row r="354" spans="1:9" x14ac:dyDescent="0.3">
      <c r="A354" s="52">
        <f>IF(B354&lt;&gt;"",ROWS($B$6:B354),"")</f>
        <v>349</v>
      </c>
      <c r="B354" s="32" t="s">
        <v>852</v>
      </c>
      <c r="C354" s="1" t="s">
        <v>853</v>
      </c>
      <c r="D354" s="32" t="s">
        <v>183</v>
      </c>
      <c r="E354" s="33">
        <v>579.5</v>
      </c>
      <c r="F354" s="34">
        <v>378</v>
      </c>
      <c r="G354" s="34">
        <v>1</v>
      </c>
      <c r="H354" s="35">
        <v>43357</v>
      </c>
      <c r="I354" s="36" t="s">
        <v>40</v>
      </c>
    </row>
    <row r="355" spans="1:9" x14ac:dyDescent="0.3">
      <c r="A355" s="52">
        <f>IF(B355&lt;&gt;"",ROWS($B$6:B355),"")</f>
        <v>350</v>
      </c>
      <c r="B355" s="32" t="s">
        <v>854</v>
      </c>
      <c r="C355" s="1" t="s">
        <v>855</v>
      </c>
      <c r="D355" s="32" t="s">
        <v>37</v>
      </c>
      <c r="E355" s="33">
        <v>569</v>
      </c>
      <c r="F355" s="34">
        <v>327</v>
      </c>
      <c r="G355" s="34">
        <v>3</v>
      </c>
      <c r="H355" s="35">
        <v>42916</v>
      </c>
      <c r="I355" s="36" t="s">
        <v>43</v>
      </c>
    </row>
    <row r="356" spans="1:9" x14ac:dyDescent="0.3">
      <c r="A356" s="52">
        <f>IF(B356&lt;&gt;"",ROWS($B$6:B356),"")</f>
        <v>351</v>
      </c>
      <c r="B356" s="32" t="s">
        <v>856</v>
      </c>
      <c r="C356" s="1" t="s">
        <v>857</v>
      </c>
      <c r="D356" s="32" t="s">
        <v>858</v>
      </c>
      <c r="E356" s="33">
        <v>540.28</v>
      </c>
      <c r="F356" s="34">
        <v>202</v>
      </c>
      <c r="G356" s="34">
        <v>10</v>
      </c>
      <c r="H356" s="35">
        <v>43621</v>
      </c>
      <c r="I356" s="36" t="s">
        <v>611</v>
      </c>
    </row>
    <row r="357" spans="1:9" x14ac:dyDescent="0.3">
      <c r="A357" s="52">
        <f>IF(B357&lt;&gt;"",ROWS($B$6:B357),"")</f>
        <v>352</v>
      </c>
      <c r="B357" s="32" t="s">
        <v>859</v>
      </c>
      <c r="C357" s="1" t="s">
        <v>860</v>
      </c>
      <c r="D357" s="32" t="s">
        <v>187</v>
      </c>
      <c r="E357" s="33">
        <v>501.5</v>
      </c>
      <c r="F357" s="34">
        <v>325</v>
      </c>
      <c r="G357" s="34">
        <v>3</v>
      </c>
      <c r="H357" s="35">
        <v>42587</v>
      </c>
      <c r="I357" s="36" t="s">
        <v>43</v>
      </c>
    </row>
    <row r="358" spans="1:9" x14ac:dyDescent="0.3">
      <c r="A358" s="52">
        <f>IF(B358&lt;&gt;"",ROWS($B$6:B358),"")</f>
        <v>353</v>
      </c>
      <c r="B358" s="32" t="s">
        <v>861</v>
      </c>
      <c r="C358" s="1" t="s">
        <v>862</v>
      </c>
      <c r="D358" s="32" t="s">
        <v>37</v>
      </c>
      <c r="E358" s="33">
        <v>500</v>
      </c>
      <c r="F358" s="34">
        <v>70</v>
      </c>
      <c r="G358" s="34">
        <v>2</v>
      </c>
      <c r="H358" s="35">
        <v>43196</v>
      </c>
      <c r="I358" s="36" t="s">
        <v>205</v>
      </c>
    </row>
    <row r="359" spans="1:9" x14ac:dyDescent="0.3">
      <c r="A359" s="52">
        <f>IF(B359&lt;&gt;"",ROWS($B$6:B359),"")</f>
        <v>354</v>
      </c>
      <c r="B359" s="32" t="s">
        <v>863</v>
      </c>
      <c r="C359" s="1" t="s">
        <v>864</v>
      </c>
      <c r="D359" s="32" t="s">
        <v>37</v>
      </c>
      <c r="E359" s="33">
        <v>500</v>
      </c>
      <c r="F359" s="34">
        <v>70</v>
      </c>
      <c r="G359" s="34">
        <v>2</v>
      </c>
      <c r="H359" s="35">
        <v>43399</v>
      </c>
      <c r="I359" s="36" t="s">
        <v>43</v>
      </c>
    </row>
    <row r="360" spans="1:9" x14ac:dyDescent="0.3">
      <c r="A360" s="52">
        <f>IF(B360&lt;&gt;"",ROWS($B$6:B360),"")</f>
        <v>355</v>
      </c>
      <c r="B360" s="32" t="s">
        <v>865</v>
      </c>
      <c r="C360" s="1" t="s">
        <v>866</v>
      </c>
      <c r="D360" s="32" t="s">
        <v>37</v>
      </c>
      <c r="E360" s="33">
        <v>459.9</v>
      </c>
      <c r="F360" s="34">
        <v>235</v>
      </c>
      <c r="G360" s="34">
        <v>2</v>
      </c>
      <c r="H360" s="35">
        <v>43105</v>
      </c>
      <c r="I360" s="36" t="s">
        <v>38</v>
      </c>
    </row>
    <row r="361" spans="1:9" x14ac:dyDescent="0.3">
      <c r="A361" s="52">
        <f>IF(B361&lt;&gt;"",ROWS($B$6:B361),"")</f>
        <v>356</v>
      </c>
      <c r="B361" s="32" t="s">
        <v>867</v>
      </c>
      <c r="C361" s="1" t="s">
        <v>868</v>
      </c>
      <c r="D361" s="32" t="s">
        <v>139</v>
      </c>
      <c r="E361" s="33">
        <v>424</v>
      </c>
      <c r="F361" s="34">
        <v>75</v>
      </c>
      <c r="G361" s="34">
        <v>1</v>
      </c>
      <c r="H361" s="35">
        <v>43427</v>
      </c>
      <c r="I361" s="36" t="s">
        <v>40</v>
      </c>
    </row>
    <row r="362" spans="1:9" x14ac:dyDescent="0.3">
      <c r="A362" s="8">
        <f>IF(B362&lt;&gt;"",ROWS($B$6:B362),"")</f>
        <v>357</v>
      </c>
      <c r="B362" s="32" t="s">
        <v>869</v>
      </c>
      <c r="C362" s="1" t="s">
        <v>870</v>
      </c>
      <c r="D362" s="32" t="s">
        <v>242</v>
      </c>
      <c r="E362" s="33">
        <v>401</v>
      </c>
      <c r="F362" s="34">
        <v>152</v>
      </c>
      <c r="G362" s="34">
        <v>11</v>
      </c>
      <c r="H362" s="35">
        <v>43336</v>
      </c>
      <c r="I362" s="36" t="s">
        <v>200</v>
      </c>
    </row>
    <row r="363" spans="1:9" x14ac:dyDescent="0.3">
      <c r="A363" s="52">
        <f>IF(B363&lt;&gt;"",ROWS($B$6:B363),"")</f>
        <v>358</v>
      </c>
      <c r="B363" s="32" t="s">
        <v>871</v>
      </c>
      <c r="C363" s="1" t="s">
        <v>871</v>
      </c>
      <c r="D363" s="32" t="s">
        <v>872</v>
      </c>
      <c r="E363" s="33">
        <v>388</v>
      </c>
      <c r="F363" s="34">
        <v>84</v>
      </c>
      <c r="G363" s="34">
        <v>1</v>
      </c>
      <c r="H363" s="35">
        <v>43560</v>
      </c>
      <c r="I363" s="36" t="s">
        <v>132</v>
      </c>
    </row>
    <row r="364" spans="1:9" x14ac:dyDescent="0.3">
      <c r="A364" s="52">
        <f>IF(B364&lt;&gt;"",ROWS($B$6:B364),"")</f>
        <v>359</v>
      </c>
      <c r="B364" s="32" t="s">
        <v>873</v>
      </c>
      <c r="C364" s="1" t="s">
        <v>874</v>
      </c>
      <c r="D364" s="32" t="s">
        <v>619</v>
      </c>
      <c r="E364" s="33">
        <v>386.5</v>
      </c>
      <c r="F364" s="34">
        <v>109</v>
      </c>
      <c r="G364" s="34">
        <v>1</v>
      </c>
      <c r="H364" s="35">
        <v>43560</v>
      </c>
      <c r="I364" s="36" t="s">
        <v>132</v>
      </c>
    </row>
    <row r="365" spans="1:9" x14ac:dyDescent="0.3">
      <c r="A365" s="52">
        <f>IF(B365&lt;&gt;"",ROWS($B$6:B365),"")</f>
        <v>360</v>
      </c>
      <c r="B365" s="32" t="s">
        <v>875</v>
      </c>
      <c r="C365" s="1" t="s">
        <v>876</v>
      </c>
      <c r="D365" s="32" t="s">
        <v>877</v>
      </c>
      <c r="E365" s="33">
        <v>376</v>
      </c>
      <c r="F365" s="34">
        <v>199</v>
      </c>
      <c r="G365" s="34">
        <v>1</v>
      </c>
      <c r="H365" s="35">
        <v>42636</v>
      </c>
      <c r="I365" s="36" t="s">
        <v>622</v>
      </c>
    </row>
    <row r="366" spans="1:9" x14ac:dyDescent="0.3">
      <c r="A366" s="52">
        <f>IF(B366&lt;&gt;"",ROWS($B$6:B366),"")</f>
        <v>361</v>
      </c>
      <c r="B366" s="32" t="s">
        <v>878</v>
      </c>
      <c r="C366" s="1" t="s">
        <v>879</v>
      </c>
      <c r="D366" s="32" t="s">
        <v>37</v>
      </c>
      <c r="E366" s="33">
        <v>345</v>
      </c>
      <c r="F366" s="34">
        <v>123</v>
      </c>
      <c r="G366" s="34">
        <v>1</v>
      </c>
      <c r="H366" s="35">
        <v>43196</v>
      </c>
      <c r="I366" s="36" t="s">
        <v>508</v>
      </c>
    </row>
    <row r="367" spans="1:9" x14ac:dyDescent="0.3">
      <c r="A367" s="52">
        <f>IF(B367&lt;&gt;"",ROWS($B$6:B367),"")</f>
        <v>362</v>
      </c>
      <c r="B367" s="32" t="s">
        <v>880</v>
      </c>
      <c r="C367" s="1" t="s">
        <v>881</v>
      </c>
      <c r="D367" s="32" t="s">
        <v>614</v>
      </c>
      <c r="E367" s="33">
        <v>329</v>
      </c>
      <c r="F367" s="34">
        <v>71</v>
      </c>
      <c r="G367" s="34">
        <v>1</v>
      </c>
      <c r="H367" s="35">
        <v>43392</v>
      </c>
      <c r="I367" s="36" t="s">
        <v>145</v>
      </c>
    </row>
    <row r="368" spans="1:9" x14ac:dyDescent="0.3">
      <c r="A368" s="52">
        <f>IF(B368&lt;&gt;"",ROWS($B$6:B368),"")</f>
        <v>363</v>
      </c>
      <c r="B368" s="32" t="s">
        <v>882</v>
      </c>
      <c r="C368" s="1" t="s">
        <v>883</v>
      </c>
      <c r="D368" s="32" t="s">
        <v>506</v>
      </c>
      <c r="E368" s="33">
        <v>286.5</v>
      </c>
      <c r="F368" s="34">
        <v>92</v>
      </c>
      <c r="G368" s="34">
        <v>4</v>
      </c>
      <c r="H368" s="35">
        <v>43196</v>
      </c>
      <c r="I368" s="36" t="s">
        <v>132</v>
      </c>
    </row>
    <row r="369" spans="1:9" x14ac:dyDescent="0.3">
      <c r="A369" s="52">
        <f>IF(B369&lt;&gt;"",ROWS($B$6:B369),"")</f>
        <v>364</v>
      </c>
      <c r="B369" s="32" t="s">
        <v>884</v>
      </c>
      <c r="C369" s="1" t="s">
        <v>885</v>
      </c>
      <c r="D369" s="32" t="s">
        <v>37</v>
      </c>
      <c r="E369" s="33">
        <v>252.5</v>
      </c>
      <c r="F369" s="34">
        <v>137</v>
      </c>
      <c r="G369" s="34">
        <v>1</v>
      </c>
      <c r="H369" s="35">
        <v>43330</v>
      </c>
      <c r="I369" s="36" t="s">
        <v>55</v>
      </c>
    </row>
    <row r="370" spans="1:9" x14ac:dyDescent="0.3">
      <c r="A370" s="52">
        <f>IF(B370&lt;&gt;"",ROWS($B$6:B370),"")</f>
        <v>365</v>
      </c>
      <c r="B370" s="32" t="s">
        <v>886</v>
      </c>
      <c r="C370" s="1" t="s">
        <v>886</v>
      </c>
      <c r="D370" s="32" t="s">
        <v>887</v>
      </c>
      <c r="E370" s="33">
        <v>251</v>
      </c>
      <c r="F370" s="34">
        <v>62</v>
      </c>
      <c r="G370" s="34">
        <v>1</v>
      </c>
      <c r="H370" s="35">
        <v>42693</v>
      </c>
      <c r="I370" s="36" t="s">
        <v>472</v>
      </c>
    </row>
    <row r="371" spans="1:9" x14ac:dyDescent="0.3">
      <c r="A371" s="52">
        <f>IF(B371&lt;&gt;"",ROWS($B$6:B371),"")</f>
        <v>366</v>
      </c>
      <c r="B371" s="32" t="s">
        <v>888</v>
      </c>
      <c r="C371" s="1" t="s">
        <v>888</v>
      </c>
      <c r="D371" s="32" t="s">
        <v>27</v>
      </c>
      <c r="E371" s="33">
        <v>250</v>
      </c>
      <c r="F371" s="34">
        <v>68</v>
      </c>
      <c r="G371" s="34">
        <v>2</v>
      </c>
      <c r="H371" s="35">
        <v>42727</v>
      </c>
      <c r="I371" s="36" t="s">
        <v>130</v>
      </c>
    </row>
    <row r="372" spans="1:9" x14ac:dyDescent="0.3">
      <c r="A372" s="52">
        <f>IF(B372&lt;&gt;"",ROWS($B$6:B372),"")</f>
        <v>367</v>
      </c>
      <c r="B372" s="32" t="s">
        <v>889</v>
      </c>
      <c r="C372" s="1" t="s">
        <v>890</v>
      </c>
      <c r="D372" s="32" t="s">
        <v>891</v>
      </c>
      <c r="E372" s="33">
        <v>235</v>
      </c>
      <c r="F372" s="34">
        <v>93</v>
      </c>
      <c r="G372" s="34">
        <v>1</v>
      </c>
      <c r="H372" s="35">
        <v>43792</v>
      </c>
      <c r="I372" s="36" t="s">
        <v>472</v>
      </c>
    </row>
    <row r="373" spans="1:9" x14ac:dyDescent="0.3">
      <c r="A373" s="52">
        <f>IF(B373&lt;&gt;"",ROWS($B$6:B373),"")</f>
        <v>368</v>
      </c>
      <c r="B373" s="32" t="s">
        <v>892</v>
      </c>
      <c r="C373" s="1" t="s">
        <v>893</v>
      </c>
      <c r="D373" s="32" t="s">
        <v>614</v>
      </c>
      <c r="E373" s="33">
        <v>206</v>
      </c>
      <c r="F373" s="34">
        <v>38</v>
      </c>
      <c r="G373" s="34">
        <v>1</v>
      </c>
      <c r="H373" s="35">
        <v>43322</v>
      </c>
      <c r="I373" s="36" t="s">
        <v>145</v>
      </c>
    </row>
    <row r="374" spans="1:9" x14ac:dyDescent="0.3">
      <c r="A374" s="52">
        <f>IF(B374&lt;&gt;"",ROWS($B$6:B374),"")</f>
        <v>369</v>
      </c>
      <c r="B374" s="32" t="s">
        <v>894</v>
      </c>
      <c r="C374" s="1" t="s">
        <v>895</v>
      </c>
      <c r="D374" s="32" t="s">
        <v>614</v>
      </c>
      <c r="E374" s="33">
        <v>200</v>
      </c>
      <c r="F374" s="34">
        <v>50</v>
      </c>
      <c r="G374" s="34">
        <v>1</v>
      </c>
      <c r="H374" s="35">
        <v>43350</v>
      </c>
      <c r="I374" s="36" t="s">
        <v>145</v>
      </c>
    </row>
    <row r="375" spans="1:9" x14ac:dyDescent="0.3">
      <c r="A375" s="52">
        <f>IF(B375&lt;&gt;"",ROWS($B$6:B375),"")</f>
        <v>370</v>
      </c>
      <c r="B375" s="32" t="s">
        <v>896</v>
      </c>
      <c r="C375" s="1" t="s">
        <v>897</v>
      </c>
      <c r="D375" s="32" t="s">
        <v>37</v>
      </c>
      <c r="E375" s="33">
        <v>200</v>
      </c>
      <c r="F375" s="34">
        <v>108</v>
      </c>
      <c r="G375" s="34" t="s">
        <v>814</v>
      </c>
      <c r="H375" s="35">
        <v>43182</v>
      </c>
      <c r="I375" s="36" t="s">
        <v>55</v>
      </c>
    </row>
    <row r="376" spans="1:9" x14ac:dyDescent="0.3">
      <c r="A376" s="52">
        <f>IF(B376&lt;&gt;"",ROWS($B$6:B376),"")</f>
        <v>371</v>
      </c>
      <c r="B376" s="32" t="s">
        <v>898</v>
      </c>
      <c r="C376" s="1" t="s">
        <v>899</v>
      </c>
      <c r="D376" s="32" t="s">
        <v>325</v>
      </c>
      <c r="E376" s="33">
        <v>175</v>
      </c>
      <c r="F376" s="34">
        <v>35</v>
      </c>
      <c r="G376" s="34">
        <v>1</v>
      </c>
      <c r="H376" s="35">
        <v>43560</v>
      </c>
      <c r="I376" s="36" t="s">
        <v>132</v>
      </c>
    </row>
    <row r="377" spans="1:9" x14ac:dyDescent="0.3">
      <c r="A377" s="52">
        <f>IF(B377&lt;&gt;"",ROWS($B$6:B377),"")</f>
        <v>372</v>
      </c>
      <c r="B377" s="32" t="s">
        <v>900</v>
      </c>
      <c r="C377" s="1" t="s">
        <v>901</v>
      </c>
      <c r="D377" s="32" t="s">
        <v>316</v>
      </c>
      <c r="E377" s="33">
        <v>151</v>
      </c>
      <c r="F377" s="34">
        <v>35</v>
      </c>
      <c r="G377" s="34">
        <v>1</v>
      </c>
      <c r="H377" s="35">
        <v>43560</v>
      </c>
      <c r="I377" s="36" t="s">
        <v>132</v>
      </c>
    </row>
    <row r="378" spans="1:9" x14ac:dyDescent="0.3">
      <c r="A378" s="52">
        <f>IF(B378&lt;&gt;"",ROWS($B$6:B378),"")</f>
        <v>373</v>
      </c>
      <c r="B378" s="32" t="s">
        <v>902</v>
      </c>
      <c r="C378" s="1" t="s">
        <v>903</v>
      </c>
      <c r="D378" s="32" t="s">
        <v>904</v>
      </c>
      <c r="E378" s="33">
        <v>140</v>
      </c>
      <c r="F378" s="34">
        <v>70</v>
      </c>
      <c r="G378" s="34">
        <v>1</v>
      </c>
      <c r="H378" s="35">
        <v>41985</v>
      </c>
      <c r="I378" s="36" t="s">
        <v>40</v>
      </c>
    </row>
    <row r="379" spans="1:9" x14ac:dyDescent="0.3">
      <c r="A379" s="8">
        <f>IF(B379&lt;&gt;"",ROWS($B$6:B379),"")</f>
        <v>374</v>
      </c>
      <c r="B379" s="32" t="s">
        <v>905</v>
      </c>
      <c r="C379" s="1" t="s">
        <v>906</v>
      </c>
      <c r="D379" s="32" t="s">
        <v>316</v>
      </c>
      <c r="E379" s="33">
        <v>134</v>
      </c>
      <c r="F379" s="34">
        <v>67</v>
      </c>
      <c r="G379" s="34">
        <v>1</v>
      </c>
      <c r="H379" s="35">
        <v>41691</v>
      </c>
      <c r="I379" s="36" t="s">
        <v>40</v>
      </c>
    </row>
    <row r="380" spans="1:9" x14ac:dyDescent="0.3">
      <c r="A380" s="8">
        <f>IF(B380&lt;&gt;"",ROWS($B$6:B380),"")</f>
        <v>375</v>
      </c>
      <c r="B380" s="32" t="s">
        <v>907</v>
      </c>
      <c r="C380" s="1" t="s">
        <v>907</v>
      </c>
      <c r="D380" s="32" t="s">
        <v>27</v>
      </c>
      <c r="E380" s="33">
        <v>128</v>
      </c>
      <c r="F380" s="34">
        <v>22</v>
      </c>
      <c r="G380" s="34">
        <v>1</v>
      </c>
      <c r="H380" s="35">
        <v>43434</v>
      </c>
      <c r="I380" s="36" t="s">
        <v>908</v>
      </c>
    </row>
    <row r="381" spans="1:9" x14ac:dyDescent="0.3">
      <c r="A381" s="8">
        <f>IF(B381&lt;&gt;"",ROWS($B$6:B381),"")</f>
        <v>376</v>
      </c>
      <c r="B381" s="32" t="s">
        <v>909</v>
      </c>
      <c r="C381" s="1" t="s">
        <v>910</v>
      </c>
      <c r="D381" s="32" t="s">
        <v>296</v>
      </c>
      <c r="E381" s="33">
        <v>125</v>
      </c>
      <c r="F381" s="34">
        <v>50</v>
      </c>
      <c r="G381" s="34">
        <v>1</v>
      </c>
      <c r="H381" s="35">
        <v>43413</v>
      </c>
      <c r="I381" s="36" t="s">
        <v>121</v>
      </c>
    </row>
    <row r="382" spans="1:9" x14ac:dyDescent="0.3">
      <c r="A382" s="8">
        <f>IF(B382&lt;&gt;"",ROWS($B$6:B382),"")</f>
        <v>377</v>
      </c>
      <c r="B382" s="32" t="s">
        <v>911</v>
      </c>
      <c r="C382" s="1" t="s">
        <v>912</v>
      </c>
      <c r="D382" s="32" t="s">
        <v>316</v>
      </c>
      <c r="E382" s="33">
        <v>121</v>
      </c>
      <c r="F382" s="34">
        <v>53</v>
      </c>
      <c r="G382" s="34">
        <v>1</v>
      </c>
      <c r="H382" s="35">
        <v>42930</v>
      </c>
      <c r="I382" s="36" t="s">
        <v>508</v>
      </c>
    </row>
    <row r="383" spans="1:9" x14ac:dyDescent="0.3">
      <c r="A383" s="8">
        <f>IF(B383&lt;&gt;"",ROWS($B$6:B383),"")</f>
        <v>378</v>
      </c>
      <c r="B383" s="32" t="s">
        <v>913</v>
      </c>
      <c r="C383" s="1" t="s">
        <v>914</v>
      </c>
      <c r="D383" s="32" t="s">
        <v>915</v>
      </c>
      <c r="E383" s="33">
        <v>120</v>
      </c>
      <c r="F383" s="34">
        <v>20</v>
      </c>
      <c r="G383" s="34">
        <v>1</v>
      </c>
      <c r="H383" s="35">
        <v>43357</v>
      </c>
      <c r="I383" s="36" t="s">
        <v>145</v>
      </c>
    </row>
    <row r="384" spans="1:9" x14ac:dyDescent="0.3">
      <c r="A384" s="8">
        <f>IF(B384&lt;&gt;"",ROWS($B$6:B384),"")</f>
        <v>379</v>
      </c>
      <c r="B384" s="32" t="s">
        <v>916</v>
      </c>
      <c r="C384" s="1" t="s">
        <v>917</v>
      </c>
      <c r="D384" s="32" t="s">
        <v>37</v>
      </c>
      <c r="E384" s="33">
        <v>76</v>
      </c>
      <c r="F384" s="34">
        <v>38</v>
      </c>
      <c r="G384" s="34">
        <v>1</v>
      </c>
      <c r="H384" s="35">
        <v>42944</v>
      </c>
      <c r="I384" s="36" t="s">
        <v>38</v>
      </c>
    </row>
    <row r="385" spans="1:9" x14ac:dyDescent="0.3">
      <c r="A385" s="8">
        <f>IF(B385&lt;&gt;"",ROWS($B$6:B385),"")</f>
        <v>380</v>
      </c>
      <c r="B385" s="32" t="s">
        <v>918</v>
      </c>
      <c r="C385" s="1" t="s">
        <v>919</v>
      </c>
      <c r="D385" s="32" t="s">
        <v>37</v>
      </c>
      <c r="E385" s="33">
        <v>64</v>
      </c>
      <c r="F385" s="34">
        <v>32</v>
      </c>
      <c r="G385" s="34">
        <v>1</v>
      </c>
      <c r="H385" s="35">
        <v>43014</v>
      </c>
      <c r="I385" s="36" t="s">
        <v>40</v>
      </c>
    </row>
    <row r="386" spans="1:9" x14ac:dyDescent="0.3">
      <c r="A386" s="8">
        <f>IF(B386&lt;&gt;"",ROWS($B$6:B386),"")</f>
        <v>381</v>
      </c>
      <c r="B386" s="1" t="s">
        <v>920</v>
      </c>
      <c r="C386" s="1" t="s">
        <v>920</v>
      </c>
      <c r="D386" s="1" t="s">
        <v>887</v>
      </c>
      <c r="E386" s="21">
        <v>62</v>
      </c>
      <c r="F386" s="9">
        <v>33</v>
      </c>
      <c r="G386" s="9">
        <v>1</v>
      </c>
      <c r="H386" s="10">
        <v>42749</v>
      </c>
      <c r="I386" s="11" t="s">
        <v>472</v>
      </c>
    </row>
    <row r="387" spans="1:9" x14ac:dyDescent="0.3">
      <c r="A387" s="8">
        <f>IF(B387&lt;&gt;"",ROWS($B$6:B387),"")</f>
        <v>382</v>
      </c>
      <c r="B387" s="32" t="s">
        <v>921</v>
      </c>
      <c r="C387" s="1" t="s">
        <v>922</v>
      </c>
      <c r="D387" s="32" t="s">
        <v>923</v>
      </c>
      <c r="E387" s="33">
        <v>52</v>
      </c>
      <c r="F387" s="34">
        <v>26</v>
      </c>
      <c r="G387" s="34">
        <v>1</v>
      </c>
      <c r="H387" s="35">
        <v>42748</v>
      </c>
      <c r="I387" s="36" t="s">
        <v>40</v>
      </c>
    </row>
    <row r="388" spans="1:9" x14ac:dyDescent="0.3">
      <c r="A388" s="8">
        <f>IF(B388&lt;&gt;"",ROWS($B$6:B388),"")</f>
        <v>383</v>
      </c>
      <c r="B388" s="32" t="s">
        <v>924</v>
      </c>
      <c r="C388" s="1" t="s">
        <v>925</v>
      </c>
      <c r="D388" s="32" t="s">
        <v>394</v>
      </c>
      <c r="E388" s="33">
        <v>24</v>
      </c>
      <c r="F388" s="34">
        <v>8</v>
      </c>
      <c r="G388" s="34">
        <v>1</v>
      </c>
      <c r="H388" s="35">
        <v>43364</v>
      </c>
      <c r="I388" s="36" t="s">
        <v>352</v>
      </c>
    </row>
    <row r="389" spans="1:9" x14ac:dyDescent="0.3">
      <c r="A389" t="s">
        <v>12</v>
      </c>
      <c r="B389">
        <f>SUBTOTAL(103,_2018[Filmo pavadinimas])</f>
        <v>383</v>
      </c>
      <c r="E389" s="19">
        <f>SUBTOTAL(109,_2018[Pajamos])</f>
        <v>22513442.820000019</v>
      </c>
      <c r="F389" s="12">
        <f>SUBTOTAL(109,_2018[Žiūrovų skaičius])</f>
        <v>4152014</v>
      </c>
    </row>
    <row r="391" spans="1:9" x14ac:dyDescent="0.3">
      <c r="D391" s="2" t="s">
        <v>13</v>
      </c>
      <c r="E391" s="22" t="s">
        <v>5</v>
      </c>
      <c r="F391" s="3" t="s">
        <v>6</v>
      </c>
    </row>
    <row r="392" spans="1:9" x14ac:dyDescent="0.3">
      <c r="D392" s="1" t="s">
        <v>25</v>
      </c>
      <c r="E392" s="23">
        <f>Table3[[#Totals],[Pajamos]]</f>
        <v>2294274.1500000004</v>
      </c>
      <c r="F392" s="44">
        <f>Table3[[#Totals],[Žiūrovų skaičius]]</f>
        <v>425554</v>
      </c>
    </row>
    <row r="393" spans="1:9" x14ac:dyDescent="0.3">
      <c r="D393" s="1" t="s">
        <v>14</v>
      </c>
      <c r="E393" s="23">
        <f>Table3_Vasaris[[#Totals],[Pajamos]]</f>
        <v>1999552.8800000004</v>
      </c>
      <c r="F393" s="44">
        <f>Table3_Vasaris[[#Totals],[Žiūrovų skaičius]]</f>
        <v>378526</v>
      </c>
    </row>
    <row r="394" spans="1:9" x14ac:dyDescent="0.3">
      <c r="D394" s="1" t="s">
        <v>15</v>
      </c>
      <c r="E394" s="23">
        <f>Table3_Vasaris5[[#Totals],[Pajamos]]</f>
        <v>2094249.6400000001</v>
      </c>
      <c r="F394" s="44">
        <f>Table3_Vasaris5[[#Totals],[Žiūrovų skaičius]]</f>
        <v>388878</v>
      </c>
    </row>
    <row r="395" spans="1:9" x14ac:dyDescent="0.3">
      <c r="D395" s="1" t="s">
        <v>16</v>
      </c>
      <c r="E395" s="23">
        <f>Table3_Balandis[[#Totals],[Pajamos]]</f>
        <v>1461722.9399999995</v>
      </c>
      <c r="F395" s="44">
        <f>Table3_Balandis[[#Totals],[Žiūrovų skaičius]]</f>
        <v>281990</v>
      </c>
    </row>
    <row r="396" spans="1:9" x14ac:dyDescent="0.3">
      <c r="D396" s="1" t="s">
        <v>17</v>
      </c>
      <c r="E396" s="23">
        <f>Table3_Gegužė[[#Totals],[Pajamos]]</f>
        <v>1267325.1699999995</v>
      </c>
      <c r="F396" s="44">
        <f>Table3_Gegužė[[#Totals],[Žiūrovų skaičius]]</f>
        <v>242813</v>
      </c>
    </row>
    <row r="397" spans="1:9" x14ac:dyDescent="0.3">
      <c r="D397" s="1" t="s">
        <v>18</v>
      </c>
      <c r="E397" s="23">
        <f>Table3_Birželis[[#Totals],[Pajamos]]</f>
        <v>1082950.7899999998</v>
      </c>
      <c r="F397" s="44">
        <f>Table3_Birželis[[#Totals],[Žiūrovų skaičius]]</f>
        <v>218737</v>
      </c>
    </row>
    <row r="398" spans="1:9" x14ac:dyDescent="0.3">
      <c r="D398" s="1" t="s">
        <v>19</v>
      </c>
      <c r="E398" s="23">
        <f>Table3_Liepa[[#Totals],[Pajamos]]</f>
        <v>1713471.81</v>
      </c>
      <c r="F398" s="44">
        <f>Table3_Liepa[[#Totals],[Žiūrovų skaičius]]</f>
        <v>315880</v>
      </c>
    </row>
    <row r="399" spans="1:9" x14ac:dyDescent="0.3">
      <c r="D399" s="1" t="s">
        <v>20</v>
      </c>
      <c r="E399" s="23">
        <f>Table3_Rugpjūtis[[#Totals],[Pajamos]]</f>
        <v>2047452.8799999997</v>
      </c>
      <c r="F399" s="44">
        <f>Table3_Rugpjūtis[[#Totals],[Žiūrovų skaičius]]</f>
        <v>383959</v>
      </c>
    </row>
    <row r="400" spans="1:9" x14ac:dyDescent="0.3">
      <c r="D400" s="1" t="s">
        <v>21</v>
      </c>
      <c r="E400" s="23">
        <f>Table3_Rugsėjis[[#Totals],[Pajamos]]</f>
        <v>1457183.1200000003</v>
      </c>
      <c r="F400" s="44">
        <f>Table3_Rugsėjis[[#Totals],[Žiūrovų skaičius]]</f>
        <v>257870</v>
      </c>
    </row>
    <row r="401" spans="4:6" x14ac:dyDescent="0.3">
      <c r="D401" s="1" t="s">
        <v>22</v>
      </c>
      <c r="E401" s="23">
        <f>Table3_Spalis[[#Totals],[Pajamos]]</f>
        <v>2681565.12</v>
      </c>
      <c r="F401" s="44">
        <f>Table3_Spalis[[#Totals],[Žiūrovų skaičius]]</f>
        <v>469446</v>
      </c>
    </row>
    <row r="402" spans="4:6" x14ac:dyDescent="0.3">
      <c r="D402" s="1" t="s">
        <v>23</v>
      </c>
      <c r="E402" s="23">
        <f>Table3_Lapkritis[[#Totals],[Pajamos]]</f>
        <v>2096145.8599999996</v>
      </c>
      <c r="F402" s="44">
        <f>Table3_Lapkritis[[#Totals],[Žiūrovų skaičius]]</f>
        <v>363997</v>
      </c>
    </row>
    <row r="403" spans="4:6" ht="15" customHeight="1" thickBot="1" x14ac:dyDescent="0.35">
      <c r="D403" s="1" t="s">
        <v>0</v>
      </c>
      <c r="E403" s="23">
        <f>Table3_Gruodis[[#Totals],[Pajamos]]</f>
        <v>2317548.459999999</v>
      </c>
      <c r="F403" s="44">
        <f>Table3_Gruodis[[#Totals],[Žiūrovų skaičius]]</f>
        <v>424364</v>
      </c>
    </row>
    <row r="404" spans="4:6" x14ac:dyDescent="0.3">
      <c r="D404" s="43" t="s">
        <v>24</v>
      </c>
      <c r="E404" s="24">
        <f>SUM(E392:E403)</f>
        <v>22513442.82</v>
      </c>
      <c r="F404" s="4">
        <f>SUM(F392:F403)</f>
        <v>4152014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workbookViewId="0">
      <selection activeCell="C6" sqref="C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25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71</v>
      </c>
      <c r="C6" s="1" t="s">
        <v>71</v>
      </c>
      <c r="D6" s="1" t="s">
        <v>27</v>
      </c>
      <c r="E6" s="21">
        <v>308057</v>
      </c>
      <c r="F6" s="9">
        <v>54705</v>
      </c>
      <c r="G6" s="9">
        <v>14</v>
      </c>
      <c r="H6" s="47">
        <v>43462</v>
      </c>
      <c r="I6" s="11" t="s">
        <v>72</v>
      </c>
    </row>
    <row r="7" spans="1:9" x14ac:dyDescent="0.3">
      <c r="A7" s="8">
        <f>IF(B7&lt;&gt;"",ROWS($B$6:B7),"")</f>
        <v>2</v>
      </c>
      <c r="B7" s="1" t="s">
        <v>75</v>
      </c>
      <c r="C7" s="1" t="s">
        <v>76</v>
      </c>
      <c r="D7" s="1" t="s">
        <v>37</v>
      </c>
      <c r="E7" s="21">
        <v>216689.52</v>
      </c>
      <c r="F7" s="9">
        <v>43621</v>
      </c>
      <c r="G7" s="9">
        <v>33</v>
      </c>
      <c r="H7" s="47">
        <v>43476</v>
      </c>
      <c r="I7" s="11" t="s">
        <v>38</v>
      </c>
    </row>
    <row r="8" spans="1:9" x14ac:dyDescent="0.3">
      <c r="A8" s="8">
        <f>IF(B8&lt;&gt;"",ROWS($B$6:B8),"")</f>
        <v>3</v>
      </c>
      <c r="B8" s="1" t="s">
        <v>79</v>
      </c>
      <c r="C8" s="1" t="s">
        <v>80</v>
      </c>
      <c r="D8" s="1" t="s">
        <v>926</v>
      </c>
      <c r="E8" s="21">
        <v>202225.49</v>
      </c>
      <c r="F8" s="9">
        <v>34871</v>
      </c>
      <c r="G8" s="9">
        <v>15</v>
      </c>
      <c r="H8" s="47">
        <v>43406</v>
      </c>
      <c r="I8" s="11" t="s">
        <v>82</v>
      </c>
    </row>
    <row r="9" spans="1:9" x14ac:dyDescent="0.3">
      <c r="A9" s="8">
        <f>IF(B9&lt;&gt;"",ROWS($B$6:B9),"")</f>
        <v>4</v>
      </c>
      <c r="B9" s="1" t="s">
        <v>113</v>
      </c>
      <c r="C9" s="1" t="s">
        <v>114</v>
      </c>
      <c r="D9" s="1" t="s">
        <v>115</v>
      </c>
      <c r="E9" s="21">
        <v>158691.16</v>
      </c>
      <c r="F9" s="9">
        <v>27258</v>
      </c>
      <c r="G9" s="9">
        <v>15</v>
      </c>
      <c r="H9" s="47">
        <v>43469</v>
      </c>
      <c r="I9" s="11" t="s">
        <v>55</v>
      </c>
    </row>
    <row r="10" spans="1:9" x14ac:dyDescent="0.3">
      <c r="A10" s="8">
        <f>IF(B10&lt;&gt;"",ROWS($B$6:B10),"")</f>
        <v>5</v>
      </c>
      <c r="B10" s="1" t="s">
        <v>39</v>
      </c>
      <c r="C10" s="1" t="s">
        <v>39</v>
      </c>
      <c r="D10" s="1" t="s">
        <v>27</v>
      </c>
      <c r="E10" s="21">
        <v>150315.45000000001</v>
      </c>
      <c r="F10" s="9">
        <v>26695</v>
      </c>
      <c r="G10" s="9">
        <v>18</v>
      </c>
      <c r="H10" s="47">
        <v>43490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73</v>
      </c>
      <c r="C11" s="1" t="s">
        <v>74</v>
      </c>
      <c r="D11" s="1" t="s">
        <v>37</v>
      </c>
      <c r="E11" s="21">
        <v>130966</v>
      </c>
      <c r="F11" s="9">
        <v>23888</v>
      </c>
      <c r="G11" s="9">
        <v>13</v>
      </c>
      <c r="H11" s="47">
        <v>43476</v>
      </c>
      <c r="I11" s="11" t="s">
        <v>40</v>
      </c>
    </row>
    <row r="12" spans="1:9" x14ac:dyDescent="0.3">
      <c r="A12" s="8">
        <f>IF(B12&lt;&gt;"",ROWS($B$6:B12),"")</f>
        <v>7</v>
      </c>
      <c r="B12" s="1" t="s">
        <v>148</v>
      </c>
      <c r="C12" s="1" t="s">
        <v>149</v>
      </c>
      <c r="D12" s="1" t="s">
        <v>101</v>
      </c>
      <c r="E12" s="21">
        <v>112325.6</v>
      </c>
      <c r="F12" s="9">
        <v>18384</v>
      </c>
      <c r="G12" s="9">
        <v>11</v>
      </c>
      <c r="H12" s="47">
        <v>43455</v>
      </c>
      <c r="I12" s="11" t="s">
        <v>34</v>
      </c>
    </row>
    <row r="13" spans="1:9" x14ac:dyDescent="0.3">
      <c r="A13" s="8">
        <f>IF(B13&lt;&gt;"",ROWS($B$6:B13),"")</f>
        <v>8</v>
      </c>
      <c r="B13" s="1" t="s">
        <v>178</v>
      </c>
      <c r="C13" s="1" t="s">
        <v>179</v>
      </c>
      <c r="D13" s="1" t="s">
        <v>37</v>
      </c>
      <c r="E13" s="21">
        <v>86860.47</v>
      </c>
      <c r="F13" s="9">
        <v>18083</v>
      </c>
      <c r="G13" s="9">
        <v>12</v>
      </c>
      <c r="H13" s="47">
        <v>43434</v>
      </c>
      <c r="I13" s="11" t="s">
        <v>43</v>
      </c>
    </row>
    <row r="14" spans="1:9" x14ac:dyDescent="0.3">
      <c r="A14" s="8">
        <f>IF(B14&lt;&gt;"",ROWS($B$6:B14),"")</f>
        <v>9</v>
      </c>
      <c r="B14" s="1" t="s">
        <v>157</v>
      </c>
      <c r="C14" s="1" t="s">
        <v>158</v>
      </c>
      <c r="D14" s="1" t="s">
        <v>37</v>
      </c>
      <c r="E14" s="21">
        <v>85855.31</v>
      </c>
      <c r="F14" s="9">
        <v>15347</v>
      </c>
      <c r="G14" s="9">
        <v>16</v>
      </c>
      <c r="H14" s="47">
        <v>43483</v>
      </c>
      <c r="I14" s="11" t="s">
        <v>38</v>
      </c>
    </row>
    <row r="15" spans="1:9" x14ac:dyDescent="0.3">
      <c r="A15" s="8">
        <f>IF(B15&lt;&gt;"",ROWS($B$6:B15),"")</f>
        <v>10</v>
      </c>
      <c r="B15" s="1" t="s">
        <v>195</v>
      </c>
      <c r="C15" s="1" t="s">
        <v>196</v>
      </c>
      <c r="D15" s="1" t="s">
        <v>183</v>
      </c>
      <c r="E15" s="21">
        <v>80823</v>
      </c>
      <c r="F15" s="9">
        <v>13178</v>
      </c>
      <c r="G15" s="9">
        <v>5</v>
      </c>
      <c r="H15" s="47">
        <v>43469</v>
      </c>
      <c r="I15" s="11" t="s">
        <v>40</v>
      </c>
    </row>
    <row r="16" spans="1:9" x14ac:dyDescent="0.3">
      <c r="A16" s="8">
        <f>IF(B16&lt;&gt;"",ROWS($B$6:B16),"")</f>
        <v>11</v>
      </c>
      <c r="B16" s="1" t="s">
        <v>209</v>
      </c>
      <c r="C16" s="1" t="s">
        <v>210</v>
      </c>
      <c r="D16" s="1" t="s">
        <v>37</v>
      </c>
      <c r="E16" s="21">
        <v>72339.360000000001</v>
      </c>
      <c r="F16" s="9">
        <v>12711</v>
      </c>
      <c r="G16" s="9">
        <v>11</v>
      </c>
      <c r="H16" s="47">
        <v>43469</v>
      </c>
      <c r="I16" s="11" t="s">
        <v>34</v>
      </c>
    </row>
    <row r="17" spans="1:9" x14ac:dyDescent="0.3">
      <c r="A17" s="8">
        <f>IF(B17&lt;&gt;"",ROWS($B$6:B17),"")</f>
        <v>12</v>
      </c>
      <c r="B17" s="1" t="s">
        <v>197</v>
      </c>
      <c r="C17" s="1" t="s">
        <v>198</v>
      </c>
      <c r="D17" s="1" t="s">
        <v>199</v>
      </c>
      <c r="E17" s="21">
        <v>71671</v>
      </c>
      <c r="F17" s="9">
        <v>12637</v>
      </c>
      <c r="G17" s="9">
        <v>11</v>
      </c>
      <c r="H17" s="47">
        <v>43469</v>
      </c>
      <c r="I17" s="11" t="s">
        <v>200</v>
      </c>
    </row>
    <row r="18" spans="1:9" x14ac:dyDescent="0.3">
      <c r="A18" s="8">
        <f>IF(B18&lt;&gt;"",ROWS($B$6:B18),"")</f>
        <v>13</v>
      </c>
      <c r="B18" s="1" t="s">
        <v>173</v>
      </c>
      <c r="C18" s="1" t="s">
        <v>174</v>
      </c>
      <c r="D18" s="1" t="s">
        <v>175</v>
      </c>
      <c r="E18" s="21">
        <v>67917.89</v>
      </c>
      <c r="F18" s="9">
        <v>14642</v>
      </c>
      <c r="G18" s="9">
        <v>5</v>
      </c>
      <c r="H18" s="47">
        <v>43385</v>
      </c>
      <c r="I18" s="11" t="s">
        <v>40</v>
      </c>
    </row>
    <row r="19" spans="1:9" x14ac:dyDescent="0.3">
      <c r="A19" s="8">
        <f>IF(B19&lt;&gt;"",ROWS($B$6:B19),"")</f>
        <v>14</v>
      </c>
      <c r="B19" s="1" t="s">
        <v>208</v>
      </c>
      <c r="C19" s="1" t="s">
        <v>208</v>
      </c>
      <c r="D19" s="1" t="s">
        <v>183</v>
      </c>
      <c r="E19" s="21">
        <v>59405</v>
      </c>
      <c r="F19" s="9">
        <v>10545</v>
      </c>
      <c r="G19" s="9">
        <v>10</v>
      </c>
      <c r="H19" s="47">
        <v>43111</v>
      </c>
      <c r="I19" s="11" t="s">
        <v>121</v>
      </c>
    </row>
    <row r="20" spans="1:9" x14ac:dyDescent="0.3">
      <c r="A20" s="8">
        <f>IF(B20&lt;&gt;"",ROWS($B$6:B20),"")</f>
        <v>15</v>
      </c>
      <c r="B20" s="1" t="s">
        <v>281</v>
      </c>
      <c r="C20" s="1" t="s">
        <v>282</v>
      </c>
      <c r="D20" s="1" t="s">
        <v>183</v>
      </c>
      <c r="E20" s="21">
        <v>49020</v>
      </c>
      <c r="F20" s="9">
        <v>8867</v>
      </c>
      <c r="G20" s="9">
        <v>9</v>
      </c>
      <c r="H20" s="47">
        <v>43462</v>
      </c>
      <c r="I20" s="11" t="s">
        <v>121</v>
      </c>
    </row>
    <row r="21" spans="1:9" x14ac:dyDescent="0.3">
      <c r="A21" s="8">
        <f>IF(B21&lt;&gt;"",ROWS($B$6:B21),"")</f>
        <v>16</v>
      </c>
      <c r="B21" s="1" t="s">
        <v>111</v>
      </c>
      <c r="C21" s="1" t="s">
        <v>112</v>
      </c>
      <c r="D21" s="1" t="s">
        <v>37</v>
      </c>
      <c r="E21" s="21">
        <v>46791.14</v>
      </c>
      <c r="F21" s="9">
        <v>10124</v>
      </c>
      <c r="G21" s="9">
        <v>17</v>
      </c>
      <c r="H21" s="47">
        <v>43490</v>
      </c>
      <c r="I21" s="11" t="s">
        <v>55</v>
      </c>
    </row>
    <row r="22" spans="1:9" x14ac:dyDescent="0.3">
      <c r="A22" s="8">
        <f>IF(B22&lt;&gt;"",ROWS($B$6:B22),"")</f>
        <v>17</v>
      </c>
      <c r="B22" s="1" t="s">
        <v>235</v>
      </c>
      <c r="C22" s="1" t="s">
        <v>236</v>
      </c>
      <c r="D22" s="1" t="s">
        <v>237</v>
      </c>
      <c r="E22" s="21">
        <v>42432.25</v>
      </c>
      <c r="F22" s="9">
        <v>8196</v>
      </c>
      <c r="G22" s="9">
        <v>17</v>
      </c>
      <c r="H22" s="47">
        <v>43483</v>
      </c>
      <c r="I22" s="11" t="s">
        <v>82</v>
      </c>
    </row>
    <row r="23" spans="1:9" x14ac:dyDescent="0.3">
      <c r="A23" s="8">
        <f>IF(B23&lt;&gt;"",ROWS($B$6:B23),"")</f>
        <v>18</v>
      </c>
      <c r="B23" s="1" t="s">
        <v>310</v>
      </c>
      <c r="C23" s="1" t="s">
        <v>311</v>
      </c>
      <c r="D23" s="1" t="s">
        <v>37</v>
      </c>
      <c r="E23" s="21">
        <v>38286.550000000003</v>
      </c>
      <c r="F23" s="9">
        <v>6332</v>
      </c>
      <c r="G23" s="9">
        <v>8</v>
      </c>
      <c r="H23" s="47">
        <v>43455</v>
      </c>
      <c r="I23" s="11" t="s">
        <v>205</v>
      </c>
    </row>
    <row r="24" spans="1:9" x14ac:dyDescent="0.3">
      <c r="A24" s="8">
        <f>IF(B24&lt;&gt;"",ROWS($B$6:B24),"")</f>
        <v>19</v>
      </c>
      <c r="B24" s="1" t="s">
        <v>314</v>
      </c>
      <c r="C24" s="1" t="s">
        <v>315</v>
      </c>
      <c r="D24" s="1" t="s">
        <v>316</v>
      </c>
      <c r="E24" s="21">
        <v>34965.64</v>
      </c>
      <c r="F24" s="9">
        <v>7704</v>
      </c>
      <c r="G24" s="9">
        <v>18</v>
      </c>
      <c r="H24" s="47">
        <v>43469</v>
      </c>
      <c r="I24" s="11" t="s">
        <v>40</v>
      </c>
    </row>
    <row r="25" spans="1:9" x14ac:dyDescent="0.3">
      <c r="A25" s="8">
        <f>IF(B25&lt;&gt;"",ROWS($B$6:B25),"")</f>
        <v>20</v>
      </c>
      <c r="B25" s="1" t="s">
        <v>321</v>
      </c>
      <c r="C25" s="1" t="s">
        <v>322</v>
      </c>
      <c r="D25" s="1" t="s">
        <v>37</v>
      </c>
      <c r="E25" s="21">
        <v>30626.52</v>
      </c>
      <c r="F25" s="9">
        <v>5854</v>
      </c>
      <c r="G25" s="9">
        <v>12</v>
      </c>
      <c r="H25" s="47">
        <v>43483</v>
      </c>
      <c r="I25" s="11" t="s">
        <v>40</v>
      </c>
    </row>
    <row r="26" spans="1:9" x14ac:dyDescent="0.3">
      <c r="A26" s="8">
        <f>IF(B26&lt;&gt;"",ROWS($B$6:B26),"")</f>
        <v>21</v>
      </c>
      <c r="B26" s="1" t="s">
        <v>225</v>
      </c>
      <c r="C26" s="1" t="s">
        <v>226</v>
      </c>
      <c r="D26" s="1" t="s">
        <v>183</v>
      </c>
      <c r="E26" s="21">
        <v>28580.32</v>
      </c>
      <c r="F26" s="9">
        <v>4741</v>
      </c>
      <c r="G26" s="9">
        <v>5</v>
      </c>
      <c r="H26" s="47">
        <v>43490</v>
      </c>
      <c r="I26" s="11" t="s">
        <v>40</v>
      </c>
    </row>
    <row r="27" spans="1:9" x14ac:dyDescent="0.3">
      <c r="A27" s="8">
        <f>IF(B27&lt;&gt;"",ROWS($B$6:B27),"")</f>
        <v>22</v>
      </c>
      <c r="B27" s="1" t="s">
        <v>349</v>
      </c>
      <c r="C27" s="1" t="s">
        <v>350</v>
      </c>
      <c r="D27" s="1" t="s">
        <v>351</v>
      </c>
      <c r="E27" s="21">
        <v>26445.96</v>
      </c>
      <c r="F27" s="9">
        <v>5353</v>
      </c>
      <c r="G27" s="9">
        <v>17</v>
      </c>
      <c r="H27" s="47">
        <v>43476</v>
      </c>
      <c r="I27" s="11" t="s">
        <v>352</v>
      </c>
    </row>
    <row r="28" spans="1:9" x14ac:dyDescent="0.3">
      <c r="A28" s="8">
        <f>IF(B28&lt;&gt;"",ROWS($B$6:B28),"")</f>
        <v>23</v>
      </c>
      <c r="B28" s="1" t="s">
        <v>401</v>
      </c>
      <c r="C28" s="1" t="s">
        <v>402</v>
      </c>
      <c r="D28" s="1" t="s">
        <v>403</v>
      </c>
      <c r="E28" s="21">
        <v>19525.689999999999</v>
      </c>
      <c r="F28" s="9">
        <v>3743</v>
      </c>
      <c r="G28" s="9">
        <v>10</v>
      </c>
      <c r="H28" s="47">
        <v>43476</v>
      </c>
      <c r="I28" s="11" t="s">
        <v>404</v>
      </c>
    </row>
    <row r="29" spans="1:9" x14ac:dyDescent="0.3">
      <c r="A29" s="8">
        <f>IF(B29&lt;&gt;"",ROWS($B$6:B29),"")</f>
        <v>24</v>
      </c>
      <c r="B29" s="1" t="s">
        <v>411</v>
      </c>
      <c r="C29" s="1" t="s">
        <v>412</v>
      </c>
      <c r="D29" s="1" t="s">
        <v>37</v>
      </c>
      <c r="E29" s="21">
        <v>19187.060000000001</v>
      </c>
      <c r="F29" s="9">
        <v>3916</v>
      </c>
      <c r="G29" s="9">
        <v>17</v>
      </c>
      <c r="H29" s="47">
        <v>43462</v>
      </c>
      <c r="I29" s="11" t="s">
        <v>38</v>
      </c>
    </row>
    <row r="30" spans="1:9" x14ac:dyDescent="0.3">
      <c r="A30" s="8">
        <f>IF(B30&lt;&gt;"",ROWS($B$6:B30),"")</f>
        <v>25</v>
      </c>
      <c r="B30" s="1" t="s">
        <v>397</v>
      </c>
      <c r="C30" s="1" t="s">
        <v>398</v>
      </c>
      <c r="D30" s="1" t="s">
        <v>37</v>
      </c>
      <c r="E30" s="21">
        <v>18272.54</v>
      </c>
      <c r="F30" s="9">
        <v>3853</v>
      </c>
      <c r="G30" s="9">
        <v>8</v>
      </c>
      <c r="H30" s="47">
        <v>43448</v>
      </c>
      <c r="I30" s="11" t="s">
        <v>55</v>
      </c>
    </row>
    <row r="31" spans="1:9" x14ac:dyDescent="0.3">
      <c r="A31" s="8">
        <f>IF(B31&lt;&gt;"",ROWS($B$6:B31),"")</f>
        <v>26</v>
      </c>
      <c r="B31" s="1" t="s">
        <v>437</v>
      </c>
      <c r="C31" s="1" t="s">
        <v>438</v>
      </c>
      <c r="D31" s="1" t="s">
        <v>183</v>
      </c>
      <c r="E31" s="21">
        <v>16140.8</v>
      </c>
      <c r="F31" s="9">
        <v>3823</v>
      </c>
      <c r="G31" s="9">
        <v>10</v>
      </c>
      <c r="H31" s="47">
        <v>43455</v>
      </c>
      <c r="I31" s="11" t="s">
        <v>40</v>
      </c>
    </row>
    <row r="32" spans="1:9" x14ac:dyDescent="0.3">
      <c r="A32" s="8">
        <f>IF(B32&lt;&gt;"",ROWS($B$6:B32),"")</f>
        <v>27</v>
      </c>
      <c r="B32" s="1" t="s">
        <v>931</v>
      </c>
      <c r="C32" s="1" t="s">
        <v>462</v>
      </c>
      <c r="D32" s="1" t="s">
        <v>463</v>
      </c>
      <c r="E32" s="21">
        <v>13808</v>
      </c>
      <c r="F32" s="9">
        <v>2374</v>
      </c>
      <c r="G32" s="9">
        <v>4</v>
      </c>
      <c r="H32" s="47">
        <v>43476</v>
      </c>
      <c r="I32" s="11" t="s">
        <v>145</v>
      </c>
    </row>
    <row r="33" spans="1:9" x14ac:dyDescent="0.3">
      <c r="A33" s="8">
        <f>IF(B33&lt;&gt;"",ROWS($B$6:B33),"")</f>
        <v>28</v>
      </c>
      <c r="B33" s="1" t="s">
        <v>452</v>
      </c>
      <c r="C33" s="1" t="s">
        <v>453</v>
      </c>
      <c r="D33" s="1" t="s">
        <v>37</v>
      </c>
      <c r="E33" s="21">
        <v>10596.45</v>
      </c>
      <c r="F33" s="9">
        <v>2224</v>
      </c>
      <c r="G33" s="9">
        <v>13</v>
      </c>
      <c r="H33" s="47">
        <v>43483</v>
      </c>
      <c r="I33" s="11" t="s">
        <v>240</v>
      </c>
    </row>
    <row r="34" spans="1:9" x14ac:dyDescent="0.3">
      <c r="A34" s="8">
        <f>IF(B34&lt;&gt;"",ROWS($B$6:B34),"")</f>
        <v>29</v>
      </c>
      <c r="B34" s="1" t="s">
        <v>502</v>
      </c>
      <c r="C34" s="1" t="s">
        <v>502</v>
      </c>
      <c r="D34" s="1" t="s">
        <v>27</v>
      </c>
      <c r="E34" s="21">
        <v>10144.43</v>
      </c>
      <c r="F34" s="9">
        <v>1809</v>
      </c>
      <c r="G34" s="9">
        <v>4</v>
      </c>
      <c r="H34" s="47">
        <v>43427</v>
      </c>
      <c r="I34" s="11" t="s">
        <v>503</v>
      </c>
    </row>
    <row r="35" spans="1:9" x14ac:dyDescent="0.3">
      <c r="A35" s="8">
        <f>IF(B35&lt;&gt;"",ROWS($B$6:B35),"")</f>
        <v>30</v>
      </c>
      <c r="B35" s="1" t="s">
        <v>513</v>
      </c>
      <c r="C35" s="1" t="s">
        <v>514</v>
      </c>
      <c r="D35" s="1" t="s">
        <v>37</v>
      </c>
      <c r="E35" s="21">
        <v>9982.85</v>
      </c>
      <c r="F35" s="9">
        <v>1768</v>
      </c>
      <c r="G35" s="9">
        <v>5</v>
      </c>
      <c r="H35" s="47">
        <v>43462</v>
      </c>
      <c r="I35" s="11" t="s">
        <v>55</v>
      </c>
    </row>
    <row r="36" spans="1:9" x14ac:dyDescent="0.3">
      <c r="A36" s="8">
        <f>IF(B36&lt;&gt;"",ROWS($B$6:B36),"")</f>
        <v>31</v>
      </c>
      <c r="B36" s="1" t="s">
        <v>528</v>
      </c>
      <c r="C36" s="1" t="s">
        <v>529</v>
      </c>
      <c r="D36" s="1" t="s">
        <v>506</v>
      </c>
      <c r="E36" s="21">
        <v>7264</v>
      </c>
      <c r="F36" s="9">
        <v>1450</v>
      </c>
      <c r="G36" s="9">
        <v>3</v>
      </c>
      <c r="H36" s="47">
        <v>43434</v>
      </c>
      <c r="I36" s="11" t="s">
        <v>121</v>
      </c>
    </row>
    <row r="37" spans="1:9" x14ac:dyDescent="0.3">
      <c r="A37" s="8">
        <f>IF(B37&lt;&gt;"",ROWS($B$6:B37),"")</f>
        <v>32</v>
      </c>
      <c r="B37" s="1" t="s">
        <v>578</v>
      </c>
      <c r="C37" s="1" t="s">
        <v>579</v>
      </c>
      <c r="D37" s="1"/>
      <c r="E37" s="21">
        <v>7008.4</v>
      </c>
      <c r="F37" s="9">
        <v>1562</v>
      </c>
      <c r="G37" s="9">
        <v>4</v>
      </c>
      <c r="H37" s="47">
        <v>43455</v>
      </c>
      <c r="I37" s="11" t="s">
        <v>166</v>
      </c>
    </row>
    <row r="38" spans="1:9" x14ac:dyDescent="0.3">
      <c r="A38" s="8">
        <f>IF(B38&lt;&gt;"",ROWS($B$6:B38),"")</f>
        <v>33</v>
      </c>
      <c r="B38" s="1" t="s">
        <v>563</v>
      </c>
      <c r="C38" s="1" t="s">
        <v>564</v>
      </c>
      <c r="D38" s="1" t="s">
        <v>565</v>
      </c>
      <c r="E38" s="21">
        <v>6986.1</v>
      </c>
      <c r="F38" s="9">
        <v>1885</v>
      </c>
      <c r="G38" s="9">
        <v>8</v>
      </c>
      <c r="H38" s="47">
        <v>43483</v>
      </c>
      <c r="I38" s="11" t="s">
        <v>200</v>
      </c>
    </row>
    <row r="39" spans="1:9" x14ac:dyDescent="0.3">
      <c r="A39" s="8">
        <f>IF(B39&lt;&gt;"",ROWS($B$6:B39),"")</f>
        <v>34</v>
      </c>
      <c r="B39" s="1" t="s">
        <v>606</v>
      </c>
      <c r="C39" s="1" t="s">
        <v>607</v>
      </c>
      <c r="D39" s="1" t="s">
        <v>37</v>
      </c>
      <c r="E39" s="21">
        <v>5882.73</v>
      </c>
      <c r="F39" s="9">
        <v>1053</v>
      </c>
      <c r="G39" s="9">
        <v>2</v>
      </c>
      <c r="H39" s="47">
        <v>43448</v>
      </c>
      <c r="I39" s="11" t="s">
        <v>40</v>
      </c>
    </row>
    <row r="40" spans="1:9" x14ac:dyDescent="0.3">
      <c r="A40" s="8">
        <f>IF(B40&lt;&gt;"",ROWS($B$6:B40),"")</f>
        <v>35</v>
      </c>
      <c r="B40" s="1" t="s">
        <v>647</v>
      </c>
      <c r="C40" s="1" t="s">
        <v>647</v>
      </c>
      <c r="D40" s="1" t="s">
        <v>316</v>
      </c>
      <c r="E40" s="21">
        <v>4579</v>
      </c>
      <c r="F40" s="9">
        <v>665</v>
      </c>
      <c r="G40" s="9">
        <v>2</v>
      </c>
      <c r="H40" s="47">
        <v>43021</v>
      </c>
      <c r="I40" s="11" t="s">
        <v>121</v>
      </c>
    </row>
    <row r="41" spans="1:9" x14ac:dyDescent="0.3">
      <c r="A41" s="8">
        <f>IF(B41&lt;&gt;"",ROWS($B$6:B41),"")</f>
        <v>36</v>
      </c>
      <c r="B41" s="1" t="s">
        <v>671</v>
      </c>
      <c r="C41" s="1" t="s">
        <v>671</v>
      </c>
      <c r="D41" s="1" t="s">
        <v>234</v>
      </c>
      <c r="E41" s="21">
        <v>3765</v>
      </c>
      <c r="F41" s="9">
        <v>1092</v>
      </c>
      <c r="G41" s="9">
        <v>1</v>
      </c>
      <c r="H41" s="47">
        <v>43441</v>
      </c>
      <c r="I41" s="11" t="s">
        <v>121</v>
      </c>
    </row>
    <row r="42" spans="1:9" x14ac:dyDescent="0.3">
      <c r="A42" s="8">
        <f>IF(B42&lt;&gt;"",ROWS($B$6:B42),"")</f>
        <v>37</v>
      </c>
      <c r="B42" s="1" t="s">
        <v>665</v>
      </c>
      <c r="C42" s="1" t="s">
        <v>666</v>
      </c>
      <c r="D42" s="1" t="s">
        <v>27</v>
      </c>
      <c r="E42" s="21">
        <v>3729</v>
      </c>
      <c r="F42" s="9">
        <v>311</v>
      </c>
      <c r="G42" s="9">
        <v>4</v>
      </c>
      <c r="H42" s="47">
        <v>43413</v>
      </c>
      <c r="I42" s="11" t="s">
        <v>130</v>
      </c>
    </row>
    <row r="43" spans="1:9" x14ac:dyDescent="0.3">
      <c r="A43" s="8">
        <f>IF(B43&lt;&gt;"",ROWS($B$6:B43),"")</f>
        <v>38</v>
      </c>
      <c r="B43" s="1" t="s">
        <v>667</v>
      </c>
      <c r="C43" s="1" t="s">
        <v>668</v>
      </c>
      <c r="D43" s="1" t="s">
        <v>316</v>
      </c>
      <c r="E43" s="21">
        <v>3562</v>
      </c>
      <c r="F43" s="9">
        <v>760</v>
      </c>
      <c r="G43" s="9">
        <v>3</v>
      </c>
      <c r="H43" s="47">
        <v>43448</v>
      </c>
      <c r="I43" s="11" t="s">
        <v>121</v>
      </c>
    </row>
    <row r="44" spans="1:9" x14ac:dyDescent="0.3">
      <c r="A44" s="8">
        <f>IF(B44&lt;&gt;"",ROWS($B$6:B44),"")</f>
        <v>39</v>
      </c>
      <c r="B44" s="1" t="s">
        <v>709</v>
      </c>
      <c r="C44" s="1" t="s">
        <v>710</v>
      </c>
      <c r="D44" s="1" t="s">
        <v>37</v>
      </c>
      <c r="E44" s="21">
        <v>3003.65</v>
      </c>
      <c r="F44" s="9">
        <v>488</v>
      </c>
      <c r="G44" s="9">
        <v>2</v>
      </c>
      <c r="H44" s="47">
        <v>43441</v>
      </c>
      <c r="I44" s="11" t="s">
        <v>55</v>
      </c>
    </row>
    <row r="45" spans="1:9" x14ac:dyDescent="0.3">
      <c r="A45" s="8">
        <f>IF(B45&lt;&gt;"",ROWS($B$6:B45),"")</f>
        <v>40</v>
      </c>
      <c r="B45" s="1" t="s">
        <v>718</v>
      </c>
      <c r="C45" s="1" t="s">
        <v>719</v>
      </c>
      <c r="D45" s="1" t="s">
        <v>683</v>
      </c>
      <c r="E45" s="21">
        <v>2890.75</v>
      </c>
      <c r="F45" s="9">
        <v>972</v>
      </c>
      <c r="G45" s="9">
        <v>9</v>
      </c>
      <c r="H45" s="47">
        <v>43448</v>
      </c>
      <c r="I45" s="11" t="s">
        <v>720</v>
      </c>
    </row>
    <row r="46" spans="1:9" x14ac:dyDescent="0.3">
      <c r="A46" s="8">
        <f>IF(B46&lt;&gt;"",ROWS($B$6:B46),"")</f>
        <v>41</v>
      </c>
      <c r="B46" s="1" t="s">
        <v>724</v>
      </c>
      <c r="C46" s="1" t="s">
        <v>725</v>
      </c>
      <c r="D46" s="1" t="s">
        <v>139</v>
      </c>
      <c r="E46" s="21">
        <v>2746.44</v>
      </c>
      <c r="F46" s="9">
        <v>461</v>
      </c>
      <c r="G46" s="9">
        <v>2</v>
      </c>
      <c r="H46" s="47">
        <v>43420</v>
      </c>
      <c r="I46" s="11" t="s">
        <v>34</v>
      </c>
    </row>
    <row r="47" spans="1:9" x14ac:dyDescent="0.3">
      <c r="A47" s="8">
        <f>IF(B47&lt;&gt;"",ROWS($B$6:B47),"")</f>
        <v>42</v>
      </c>
      <c r="B47" s="1" t="s">
        <v>761</v>
      </c>
      <c r="C47" s="1" t="s">
        <v>762</v>
      </c>
      <c r="D47" s="1" t="s">
        <v>763</v>
      </c>
      <c r="E47" s="21">
        <v>1641.3</v>
      </c>
      <c r="F47" s="9">
        <v>395</v>
      </c>
      <c r="G47" s="9">
        <v>6</v>
      </c>
      <c r="H47" s="47">
        <v>43434</v>
      </c>
      <c r="I47" s="11" t="s">
        <v>720</v>
      </c>
    </row>
    <row r="48" spans="1:9" x14ac:dyDescent="0.3">
      <c r="A48" s="8">
        <f>IF(B48&lt;&gt;"",ROWS($B$6:B48),"")</f>
        <v>43</v>
      </c>
      <c r="B48" s="1" t="s">
        <v>283</v>
      </c>
      <c r="C48" s="1" t="s">
        <v>284</v>
      </c>
      <c r="D48" s="1" t="s">
        <v>37</v>
      </c>
      <c r="E48" s="21">
        <v>1554.2</v>
      </c>
      <c r="F48" s="9">
        <v>286</v>
      </c>
      <c r="G48" s="9">
        <v>1</v>
      </c>
      <c r="H48" s="47">
        <v>43497</v>
      </c>
      <c r="I48" s="11" t="s">
        <v>40</v>
      </c>
    </row>
    <row r="49" spans="1:9" x14ac:dyDescent="0.3">
      <c r="A49" s="8">
        <f>IF(B49&lt;&gt;"",ROWS($B$6:B49),"")</f>
        <v>44</v>
      </c>
      <c r="B49" s="1" t="s">
        <v>764</v>
      </c>
      <c r="C49" s="1" t="s">
        <v>765</v>
      </c>
      <c r="D49" s="1" t="s">
        <v>218</v>
      </c>
      <c r="E49" s="21">
        <v>1370.58</v>
      </c>
      <c r="F49" s="9">
        <v>373</v>
      </c>
      <c r="G49" s="9">
        <v>4</v>
      </c>
      <c r="H49" s="47">
        <v>43427</v>
      </c>
      <c r="I49" s="11" t="s">
        <v>352</v>
      </c>
    </row>
    <row r="50" spans="1:9" x14ac:dyDescent="0.3">
      <c r="A50" s="8">
        <f>IF(B50&lt;&gt;"",ROWS($B$6:B50),"")</f>
        <v>45</v>
      </c>
      <c r="B50" s="1" t="s">
        <v>576</v>
      </c>
      <c r="C50" s="1" t="s">
        <v>577</v>
      </c>
      <c r="D50" s="1" t="s">
        <v>37</v>
      </c>
      <c r="E50" s="21">
        <v>1275.9000000000001</v>
      </c>
      <c r="F50" s="9">
        <v>232</v>
      </c>
      <c r="G50" s="9">
        <v>1</v>
      </c>
      <c r="H50" s="47">
        <v>43378</v>
      </c>
      <c r="I50" s="11" t="s">
        <v>34</v>
      </c>
    </row>
    <row r="51" spans="1:9" x14ac:dyDescent="0.3">
      <c r="A51" s="8">
        <f>IF(B51&lt;&gt;"",ROWS($B$6:B51),"")</f>
        <v>46</v>
      </c>
      <c r="B51" s="1" t="s">
        <v>775</v>
      </c>
      <c r="C51" s="1" t="s">
        <v>776</v>
      </c>
      <c r="D51" s="1" t="s">
        <v>777</v>
      </c>
      <c r="E51" s="21">
        <v>1218</v>
      </c>
      <c r="F51" s="9">
        <v>387</v>
      </c>
      <c r="G51" s="9">
        <v>1</v>
      </c>
      <c r="H51" s="47">
        <v>43420</v>
      </c>
      <c r="I51" s="11" t="s">
        <v>145</v>
      </c>
    </row>
    <row r="52" spans="1:9" x14ac:dyDescent="0.3">
      <c r="A52" s="8">
        <f>IF(B52&lt;&gt;"",ROWS($B$6:B52),"")</f>
        <v>47</v>
      </c>
      <c r="B52" s="1" t="s">
        <v>784</v>
      </c>
      <c r="C52" s="1" t="s">
        <v>785</v>
      </c>
      <c r="D52" s="1" t="s">
        <v>786</v>
      </c>
      <c r="E52" s="21">
        <v>1192.18</v>
      </c>
      <c r="F52" s="9">
        <v>262</v>
      </c>
      <c r="G52" s="9">
        <v>4</v>
      </c>
      <c r="H52" s="47">
        <v>43448</v>
      </c>
      <c r="I52" s="11" t="s">
        <v>240</v>
      </c>
    </row>
    <row r="53" spans="1:9" x14ac:dyDescent="0.3">
      <c r="A53" s="8">
        <f>IF(B53&lt;&gt;"",ROWS($B$6:B53),"")</f>
        <v>48</v>
      </c>
      <c r="B53" s="1" t="s">
        <v>787</v>
      </c>
      <c r="C53" s="1" t="s">
        <v>788</v>
      </c>
      <c r="D53" s="1" t="s">
        <v>37</v>
      </c>
      <c r="E53" s="21">
        <v>1159</v>
      </c>
      <c r="F53" s="9">
        <v>641</v>
      </c>
      <c r="G53" s="9">
        <v>1</v>
      </c>
      <c r="H53" s="47">
        <v>43343</v>
      </c>
      <c r="I53" s="11" t="s">
        <v>121</v>
      </c>
    </row>
    <row r="54" spans="1:9" x14ac:dyDescent="0.3">
      <c r="A54" s="8">
        <f>IF(B54&lt;&gt;"",ROWS($B$6:B54),"")</f>
        <v>49</v>
      </c>
      <c r="B54" s="37" t="s">
        <v>798</v>
      </c>
      <c r="C54" s="1" t="s">
        <v>799</v>
      </c>
      <c r="D54" s="37" t="s">
        <v>927</v>
      </c>
      <c r="E54" s="38">
        <v>1076.3</v>
      </c>
      <c r="F54" s="39">
        <v>183</v>
      </c>
      <c r="G54" s="39">
        <v>3</v>
      </c>
      <c r="H54" s="48">
        <v>43448</v>
      </c>
      <c r="I54" s="40" t="s">
        <v>352</v>
      </c>
    </row>
    <row r="55" spans="1:9" x14ac:dyDescent="0.3">
      <c r="A55" s="8">
        <f>IF(B55&lt;&gt;"",ROWS($B$6:B55),"")</f>
        <v>50</v>
      </c>
      <c r="B55" s="37" t="s">
        <v>802</v>
      </c>
      <c r="C55" s="1" t="s">
        <v>803</v>
      </c>
      <c r="D55" s="37" t="s">
        <v>804</v>
      </c>
      <c r="E55" s="38">
        <v>947.17</v>
      </c>
      <c r="F55" s="39">
        <v>166</v>
      </c>
      <c r="G55" s="39">
        <v>2</v>
      </c>
      <c r="H55" s="48">
        <v>43441</v>
      </c>
      <c r="I55" s="40" t="s">
        <v>43</v>
      </c>
    </row>
    <row r="56" spans="1:9" x14ac:dyDescent="0.3">
      <c r="A56" s="8">
        <f>IF(B56&lt;&gt;"",ROWS($B$6:B56),"")</f>
        <v>51</v>
      </c>
      <c r="B56" s="37" t="s">
        <v>805</v>
      </c>
      <c r="C56" s="1" t="s">
        <v>806</v>
      </c>
      <c r="D56" s="37" t="s">
        <v>234</v>
      </c>
      <c r="E56" s="38">
        <v>928</v>
      </c>
      <c r="F56" s="39">
        <v>208</v>
      </c>
      <c r="G56" s="39">
        <v>1</v>
      </c>
      <c r="H56" s="48">
        <v>43455</v>
      </c>
      <c r="I56" s="40" t="s">
        <v>200</v>
      </c>
    </row>
    <row r="57" spans="1:9" x14ac:dyDescent="0.3">
      <c r="A57" s="8">
        <f>IF(B57&lt;&gt;"",ROWS($B$6:B57),"")</f>
        <v>52</v>
      </c>
      <c r="B57" s="37" t="s">
        <v>807</v>
      </c>
      <c r="C57" s="1" t="s">
        <v>808</v>
      </c>
      <c r="D57" s="37" t="s">
        <v>809</v>
      </c>
      <c r="E57" s="38">
        <v>922</v>
      </c>
      <c r="F57" s="39">
        <v>206</v>
      </c>
      <c r="G57" s="39">
        <v>1</v>
      </c>
      <c r="H57" s="48">
        <v>43420</v>
      </c>
      <c r="I57" s="40" t="s">
        <v>508</v>
      </c>
    </row>
    <row r="58" spans="1:9" x14ac:dyDescent="0.3">
      <c r="A58" s="8">
        <f>IF(B58&lt;&gt;"",ROWS($B$6:B58),"")</f>
        <v>53</v>
      </c>
      <c r="B58" s="37" t="s">
        <v>469</v>
      </c>
      <c r="C58" s="1" t="s">
        <v>470</v>
      </c>
      <c r="D58" s="37" t="s">
        <v>471</v>
      </c>
      <c r="E58" s="38">
        <v>886</v>
      </c>
      <c r="F58" s="39">
        <v>420</v>
      </c>
      <c r="G58" s="39">
        <v>1</v>
      </c>
      <c r="H58" s="48">
        <v>43435</v>
      </c>
      <c r="I58" s="40" t="s">
        <v>472</v>
      </c>
    </row>
    <row r="59" spans="1:9" x14ac:dyDescent="0.3">
      <c r="A59" s="8">
        <f>IF(B59&lt;&gt;"",ROWS($B$6:B59),"")</f>
        <v>54</v>
      </c>
      <c r="B59" s="37" t="s">
        <v>822</v>
      </c>
      <c r="C59" s="1" t="s">
        <v>823</v>
      </c>
      <c r="D59" s="37" t="s">
        <v>824</v>
      </c>
      <c r="E59" s="38">
        <v>796</v>
      </c>
      <c r="F59" s="39">
        <v>209</v>
      </c>
      <c r="G59" s="39">
        <v>1</v>
      </c>
      <c r="H59" s="48">
        <v>43441</v>
      </c>
      <c r="I59" s="40" t="s">
        <v>200</v>
      </c>
    </row>
    <row r="60" spans="1:9" x14ac:dyDescent="0.3">
      <c r="A60" s="8">
        <f>IF(B60&lt;&gt;"",ROWS($B$6:B60),"")</f>
        <v>55</v>
      </c>
      <c r="B60" s="37" t="s">
        <v>827</v>
      </c>
      <c r="C60" s="1" t="s">
        <v>828</v>
      </c>
      <c r="D60" s="37" t="s">
        <v>37</v>
      </c>
      <c r="E60" s="38">
        <v>768</v>
      </c>
      <c r="F60" s="39">
        <v>207</v>
      </c>
      <c r="G60" s="39">
        <v>1</v>
      </c>
      <c r="H60" s="48">
        <v>43406</v>
      </c>
      <c r="I60" s="40" t="s">
        <v>38</v>
      </c>
    </row>
    <row r="61" spans="1:9" x14ac:dyDescent="0.3">
      <c r="A61" s="8">
        <f>IF(B61&lt;&gt;"",ROWS($B$6:B61),"")</f>
        <v>56</v>
      </c>
      <c r="B61" s="37" t="s">
        <v>831</v>
      </c>
      <c r="C61" s="1" t="s">
        <v>832</v>
      </c>
      <c r="D61" s="37" t="s">
        <v>137</v>
      </c>
      <c r="E61" s="38">
        <v>700</v>
      </c>
      <c r="F61" s="39">
        <v>500</v>
      </c>
      <c r="G61" s="39">
        <v>1</v>
      </c>
      <c r="H61" s="48">
        <v>42734</v>
      </c>
      <c r="I61" s="40" t="s">
        <v>508</v>
      </c>
    </row>
    <row r="62" spans="1:9" x14ac:dyDescent="0.3">
      <c r="A62" s="8">
        <f>IF(B62&lt;&gt;"",ROWS($B$6:B62),"")</f>
        <v>57</v>
      </c>
      <c r="B62" s="37" t="s">
        <v>829</v>
      </c>
      <c r="C62" s="1" t="s">
        <v>830</v>
      </c>
      <c r="D62" s="37" t="s">
        <v>316</v>
      </c>
      <c r="E62" s="38">
        <v>700</v>
      </c>
      <c r="F62" s="39">
        <v>500</v>
      </c>
      <c r="G62" s="39">
        <v>1</v>
      </c>
      <c r="H62" s="48">
        <v>43070</v>
      </c>
      <c r="I62" s="40" t="s">
        <v>508</v>
      </c>
    </row>
    <row r="63" spans="1:9" x14ac:dyDescent="0.3">
      <c r="A63" s="8">
        <f>IF(B63&lt;&gt;"",ROWS($B$6:B63),"")</f>
        <v>58</v>
      </c>
      <c r="B63" s="37" t="s">
        <v>842</v>
      </c>
      <c r="C63" s="1" t="s">
        <v>842</v>
      </c>
      <c r="D63" s="37" t="s">
        <v>27</v>
      </c>
      <c r="E63" s="38">
        <v>672</v>
      </c>
      <c r="F63" s="39">
        <v>296</v>
      </c>
      <c r="G63" s="39">
        <v>1</v>
      </c>
      <c r="H63" s="48">
        <v>43399</v>
      </c>
      <c r="I63" s="40" t="s">
        <v>72</v>
      </c>
    </row>
    <row r="64" spans="1:9" x14ac:dyDescent="0.3">
      <c r="A64" s="8">
        <f>IF(B64&lt;&gt;"",ROWS($B$6:B64),"")</f>
        <v>59</v>
      </c>
      <c r="B64" s="37" t="s">
        <v>517</v>
      </c>
      <c r="C64" s="1" t="s">
        <v>518</v>
      </c>
      <c r="D64" s="37" t="s">
        <v>519</v>
      </c>
      <c r="E64" s="38">
        <v>653</v>
      </c>
      <c r="F64" s="39">
        <v>271</v>
      </c>
      <c r="G64" s="39">
        <v>1</v>
      </c>
      <c r="H64" s="48">
        <v>43379</v>
      </c>
      <c r="I64" s="40" t="s">
        <v>472</v>
      </c>
    </row>
    <row r="65" spans="1:9" x14ac:dyDescent="0.3">
      <c r="A65" s="8">
        <f>IF(B65&lt;&gt;"",ROWS($B$6:B65),"")</f>
        <v>60</v>
      </c>
      <c r="B65" s="37" t="s">
        <v>464</v>
      </c>
      <c r="C65" s="1" t="s">
        <v>464</v>
      </c>
      <c r="D65" s="37" t="s">
        <v>27</v>
      </c>
      <c r="E65" s="38">
        <v>640</v>
      </c>
      <c r="F65" s="39">
        <v>238</v>
      </c>
      <c r="G65" s="39">
        <v>4</v>
      </c>
      <c r="H65" s="48">
        <v>43189</v>
      </c>
      <c r="I65" s="40" t="s">
        <v>465</v>
      </c>
    </row>
    <row r="66" spans="1:9" x14ac:dyDescent="0.3">
      <c r="A66" s="8">
        <f>IF(B66&lt;&gt;"",ROWS($B$6:B66),"")</f>
        <v>61</v>
      </c>
      <c r="B66" s="37" t="s">
        <v>603</v>
      </c>
      <c r="C66" s="1" t="s">
        <v>604</v>
      </c>
      <c r="D66" s="37" t="s">
        <v>928</v>
      </c>
      <c r="E66" s="38">
        <v>433</v>
      </c>
      <c r="F66" s="39">
        <v>171</v>
      </c>
      <c r="G66" s="39">
        <v>1</v>
      </c>
      <c r="H66" s="48">
        <v>42030</v>
      </c>
      <c r="I66" s="40" t="s">
        <v>472</v>
      </c>
    </row>
    <row r="67" spans="1:9" x14ac:dyDescent="0.3">
      <c r="A67" s="8">
        <f>IF(B67&lt;&gt;"",ROWS($B$6:B67),"")</f>
        <v>62</v>
      </c>
      <c r="B67" s="37" t="s">
        <v>867</v>
      </c>
      <c r="C67" s="1" t="s">
        <v>868</v>
      </c>
      <c r="D67" s="37" t="s">
        <v>139</v>
      </c>
      <c r="E67" s="38">
        <v>424</v>
      </c>
      <c r="F67" s="39">
        <v>75</v>
      </c>
      <c r="G67" s="39">
        <v>1</v>
      </c>
      <c r="H67" s="48">
        <v>43427</v>
      </c>
      <c r="I67" s="40" t="s">
        <v>40</v>
      </c>
    </row>
    <row r="68" spans="1:9" x14ac:dyDescent="0.3">
      <c r="A68" s="8">
        <f>IF(B68&lt;&gt;"",ROWS($B$6:B68),"")</f>
        <v>63</v>
      </c>
      <c r="B68" s="37" t="s">
        <v>869</v>
      </c>
      <c r="C68" s="1" t="s">
        <v>870</v>
      </c>
      <c r="D68" s="37" t="s">
        <v>242</v>
      </c>
      <c r="E68" s="38">
        <v>401</v>
      </c>
      <c r="F68" s="39">
        <v>152</v>
      </c>
      <c r="G68" s="39">
        <v>11</v>
      </c>
      <c r="H68" s="48">
        <v>43336</v>
      </c>
      <c r="I68" s="40" t="s">
        <v>200</v>
      </c>
    </row>
    <row r="69" spans="1:9" x14ac:dyDescent="0.3">
      <c r="A69" s="8">
        <f>IF(B69&lt;&gt;"",ROWS($B$6:B69),"")</f>
        <v>64</v>
      </c>
      <c r="B69" s="37" t="s">
        <v>693</v>
      </c>
      <c r="C69" s="1" t="s">
        <v>694</v>
      </c>
      <c r="D69" s="37" t="s">
        <v>929</v>
      </c>
      <c r="E69" s="38">
        <v>353</v>
      </c>
      <c r="F69" s="39">
        <v>128</v>
      </c>
      <c r="G69" s="39">
        <v>1</v>
      </c>
      <c r="H69" s="48">
        <v>42988</v>
      </c>
      <c r="I69" s="40" t="s">
        <v>472</v>
      </c>
    </row>
    <row r="70" spans="1:9" x14ac:dyDescent="0.3">
      <c r="A70" s="8">
        <f>IF(B70&lt;&gt;"",ROWS($B$6:B70),"")</f>
        <v>65</v>
      </c>
      <c r="B70" s="37" t="s">
        <v>878</v>
      </c>
      <c r="C70" s="1" t="s">
        <v>879</v>
      </c>
      <c r="D70" s="37" t="s">
        <v>37</v>
      </c>
      <c r="E70" s="38">
        <v>345</v>
      </c>
      <c r="F70" s="39">
        <v>123</v>
      </c>
      <c r="G70" s="39">
        <v>1</v>
      </c>
      <c r="H70" s="48">
        <v>43196</v>
      </c>
      <c r="I70" s="40" t="s">
        <v>508</v>
      </c>
    </row>
    <row r="71" spans="1:9" x14ac:dyDescent="0.3">
      <c r="A71" s="8">
        <f>IF(B71&lt;&gt;"",ROWS($B$6:B88),"")</f>
        <v>83</v>
      </c>
      <c r="B71" s="37" t="s">
        <v>880</v>
      </c>
      <c r="C71" s="1" t="s">
        <v>881</v>
      </c>
      <c r="D71" s="37" t="s">
        <v>614</v>
      </c>
      <c r="E71" s="38">
        <v>329</v>
      </c>
      <c r="F71" s="39">
        <v>71</v>
      </c>
      <c r="G71" s="39">
        <v>1</v>
      </c>
      <c r="H71" s="48">
        <v>43392</v>
      </c>
      <c r="I71" s="40" t="s">
        <v>145</v>
      </c>
    </row>
    <row r="72" spans="1:9" x14ac:dyDescent="0.3">
      <c r="A72" s="54">
        <f>IF(B72&lt;&gt;"",ROWS($B$6:B72),"")</f>
        <v>67</v>
      </c>
      <c r="B72" s="37" t="s">
        <v>837</v>
      </c>
      <c r="C72" s="1" t="s">
        <v>837</v>
      </c>
      <c r="D72" s="37" t="s">
        <v>27</v>
      </c>
      <c r="E72" s="38">
        <v>320</v>
      </c>
      <c r="F72" s="39">
        <v>160</v>
      </c>
      <c r="G72" s="39">
        <v>1</v>
      </c>
      <c r="H72" s="48">
        <v>41544</v>
      </c>
      <c r="I72" s="40" t="s">
        <v>838</v>
      </c>
    </row>
    <row r="73" spans="1:9" x14ac:dyDescent="0.3">
      <c r="A73" s="54">
        <f>IF(B73&lt;&gt;"",ROWS($B$6:B73),"")</f>
        <v>68</v>
      </c>
      <c r="B73" s="37" t="s">
        <v>886</v>
      </c>
      <c r="C73" s="1" t="s">
        <v>886</v>
      </c>
      <c r="D73" s="37" t="s">
        <v>887</v>
      </c>
      <c r="E73" s="38">
        <v>251</v>
      </c>
      <c r="F73" s="39">
        <v>62</v>
      </c>
      <c r="G73" s="39">
        <v>1</v>
      </c>
      <c r="H73" s="48">
        <v>42693</v>
      </c>
      <c r="I73" s="40" t="s">
        <v>472</v>
      </c>
    </row>
    <row r="74" spans="1:9" x14ac:dyDescent="0.3">
      <c r="A74" s="54">
        <f>IF(B74&lt;&gt;"",ROWS($B$6:B74),"")</f>
        <v>69</v>
      </c>
      <c r="B74" s="37" t="s">
        <v>892</v>
      </c>
      <c r="C74" s="1" t="s">
        <v>893</v>
      </c>
      <c r="D74" s="37" t="s">
        <v>614</v>
      </c>
      <c r="E74" s="38">
        <v>206</v>
      </c>
      <c r="F74" s="39">
        <v>38</v>
      </c>
      <c r="G74" s="39">
        <v>1</v>
      </c>
      <c r="H74" s="48">
        <v>43322</v>
      </c>
      <c r="I74" s="40" t="s">
        <v>145</v>
      </c>
    </row>
    <row r="75" spans="1:9" x14ac:dyDescent="0.3">
      <c r="A75" s="54">
        <f>IF(B75&lt;&gt;"",ROWS($B$6:B75),"")</f>
        <v>70</v>
      </c>
      <c r="B75" s="37" t="s">
        <v>615</v>
      </c>
      <c r="C75" s="1" t="s">
        <v>616</v>
      </c>
      <c r="D75" s="37" t="s">
        <v>410</v>
      </c>
      <c r="E75" s="38">
        <v>202</v>
      </c>
      <c r="F75" s="39">
        <v>101</v>
      </c>
      <c r="G75" s="39">
        <v>1</v>
      </c>
      <c r="H75" s="48">
        <v>42654</v>
      </c>
      <c r="I75" s="40" t="s">
        <v>472</v>
      </c>
    </row>
    <row r="76" spans="1:9" x14ac:dyDescent="0.3">
      <c r="A76" s="54">
        <f>IF(B76&lt;&gt;"",ROWS($B$6:B76),"")</f>
        <v>71</v>
      </c>
      <c r="B76" s="37" t="s">
        <v>894</v>
      </c>
      <c r="C76" s="1" t="s">
        <v>895</v>
      </c>
      <c r="D76" s="37" t="s">
        <v>614</v>
      </c>
      <c r="E76" s="38">
        <v>200</v>
      </c>
      <c r="F76" s="39">
        <v>50</v>
      </c>
      <c r="G76" s="39">
        <v>1</v>
      </c>
      <c r="H76" s="48">
        <v>43350</v>
      </c>
      <c r="I76" s="40" t="s">
        <v>145</v>
      </c>
    </row>
    <row r="77" spans="1:9" x14ac:dyDescent="0.3">
      <c r="A77" s="54">
        <f>IF(B77&lt;&gt;"",ROWS($B$6:B77),"")</f>
        <v>72</v>
      </c>
      <c r="B77" s="37" t="s">
        <v>721</v>
      </c>
      <c r="C77" s="1" t="s">
        <v>722</v>
      </c>
      <c r="D77" s="37" t="s">
        <v>723</v>
      </c>
      <c r="E77" s="38">
        <v>180</v>
      </c>
      <c r="F77" s="39">
        <v>90</v>
      </c>
      <c r="G77" s="39">
        <v>1</v>
      </c>
      <c r="H77" s="48">
        <v>43015</v>
      </c>
      <c r="I77" s="40" t="s">
        <v>472</v>
      </c>
    </row>
    <row r="78" spans="1:9" x14ac:dyDescent="0.3">
      <c r="A78" s="54">
        <f>IF(B78&lt;&gt;"",ROWS($B$6:B78),"")</f>
        <v>73</v>
      </c>
      <c r="B78" s="37" t="s">
        <v>902</v>
      </c>
      <c r="C78" s="1" t="s">
        <v>903</v>
      </c>
      <c r="D78" s="37" t="s">
        <v>904</v>
      </c>
      <c r="E78" s="38">
        <v>140</v>
      </c>
      <c r="F78" s="39">
        <v>70</v>
      </c>
      <c r="G78" s="39">
        <v>1</v>
      </c>
      <c r="H78" s="48">
        <v>41985</v>
      </c>
      <c r="I78" s="40" t="s">
        <v>40</v>
      </c>
    </row>
    <row r="79" spans="1:9" x14ac:dyDescent="0.3">
      <c r="A79" s="54">
        <f>IF(B79&lt;&gt;"",ROWS($B$6:B79),"")</f>
        <v>74</v>
      </c>
      <c r="B79" s="37" t="s">
        <v>905</v>
      </c>
      <c r="C79" s="1" t="s">
        <v>906</v>
      </c>
      <c r="D79" s="37" t="s">
        <v>316</v>
      </c>
      <c r="E79" s="38">
        <v>134</v>
      </c>
      <c r="F79" s="39">
        <v>67</v>
      </c>
      <c r="G79" s="39">
        <v>1</v>
      </c>
      <c r="H79" s="48">
        <v>41691</v>
      </c>
      <c r="I79" s="40" t="s">
        <v>40</v>
      </c>
    </row>
    <row r="80" spans="1:9" x14ac:dyDescent="0.3">
      <c r="A80" s="54">
        <f>IF(B80&lt;&gt;"",ROWS($B$6:B80),"")</f>
        <v>75</v>
      </c>
      <c r="B80" s="37" t="s">
        <v>825</v>
      </c>
      <c r="C80" s="1" t="s">
        <v>826</v>
      </c>
      <c r="D80" s="37" t="s">
        <v>37</v>
      </c>
      <c r="E80" s="38">
        <v>132</v>
      </c>
      <c r="F80" s="39">
        <v>66</v>
      </c>
      <c r="G80" s="39">
        <v>1</v>
      </c>
      <c r="H80" s="48">
        <v>43056</v>
      </c>
      <c r="I80" s="40" t="s">
        <v>40</v>
      </c>
    </row>
    <row r="81" spans="1:9" x14ac:dyDescent="0.3">
      <c r="A81" s="54">
        <f>IF(B81&lt;&gt;"",ROWS($B$6:B81),"")</f>
        <v>76</v>
      </c>
      <c r="B81" s="37" t="s">
        <v>907</v>
      </c>
      <c r="C81" s="1" t="s">
        <v>907</v>
      </c>
      <c r="D81" s="37" t="s">
        <v>27</v>
      </c>
      <c r="E81" s="38">
        <v>128</v>
      </c>
      <c r="F81" s="39">
        <v>22</v>
      </c>
      <c r="G81" s="39">
        <v>1</v>
      </c>
      <c r="H81" s="48">
        <v>43434</v>
      </c>
      <c r="I81" s="40" t="s">
        <v>908</v>
      </c>
    </row>
    <row r="82" spans="1:9" x14ac:dyDescent="0.3">
      <c r="A82" s="54">
        <f>IF(B82&lt;&gt;"",ROWS($B$6:B82),"")</f>
        <v>77</v>
      </c>
      <c r="B82" s="37" t="s">
        <v>909</v>
      </c>
      <c r="C82" s="1" t="s">
        <v>910</v>
      </c>
      <c r="D82" s="37" t="s">
        <v>296</v>
      </c>
      <c r="E82" s="38">
        <v>125</v>
      </c>
      <c r="F82" s="39">
        <v>50</v>
      </c>
      <c r="G82" s="39">
        <v>1</v>
      </c>
      <c r="H82" s="48">
        <v>43413</v>
      </c>
      <c r="I82" s="40" t="s">
        <v>121</v>
      </c>
    </row>
    <row r="83" spans="1:9" x14ac:dyDescent="0.3">
      <c r="A83" s="54">
        <f>IF(B83&lt;&gt;"",ROWS($B$6:B83),"")</f>
        <v>78</v>
      </c>
      <c r="B83" s="37" t="s">
        <v>911</v>
      </c>
      <c r="C83" s="1" t="s">
        <v>912</v>
      </c>
      <c r="D83" s="37" t="s">
        <v>316</v>
      </c>
      <c r="E83" s="38">
        <v>121</v>
      </c>
      <c r="F83" s="39">
        <v>53</v>
      </c>
      <c r="G83" s="39">
        <v>1</v>
      </c>
      <c r="H83" s="48">
        <v>42930</v>
      </c>
      <c r="I83" s="40" t="s">
        <v>508</v>
      </c>
    </row>
    <row r="84" spans="1:9" x14ac:dyDescent="0.3">
      <c r="A84" s="54">
        <f>IF(B84&lt;&gt;"",ROWS($B$6:B84),"")</f>
        <v>79</v>
      </c>
      <c r="B84" s="37" t="s">
        <v>913</v>
      </c>
      <c r="C84" s="1" t="s">
        <v>914</v>
      </c>
      <c r="D84" s="37" t="s">
        <v>915</v>
      </c>
      <c r="E84" s="38">
        <v>120</v>
      </c>
      <c r="F84" s="39">
        <v>20</v>
      </c>
      <c r="G84" s="39">
        <v>1</v>
      </c>
      <c r="H84" s="48">
        <v>43357</v>
      </c>
      <c r="I84" s="40" t="s">
        <v>145</v>
      </c>
    </row>
    <row r="85" spans="1:9" x14ac:dyDescent="0.3">
      <c r="A85" s="54">
        <f>IF(B85&lt;&gt;"",ROWS($B$6:B85),"")</f>
        <v>80</v>
      </c>
      <c r="B85" s="37" t="s">
        <v>833</v>
      </c>
      <c r="C85" s="1" t="s">
        <v>834</v>
      </c>
      <c r="D85" s="37" t="s">
        <v>316</v>
      </c>
      <c r="E85" s="38">
        <v>110</v>
      </c>
      <c r="F85" s="39">
        <v>20</v>
      </c>
      <c r="G85" s="39">
        <v>1</v>
      </c>
      <c r="H85" s="48">
        <v>42322</v>
      </c>
      <c r="I85" s="40" t="s">
        <v>40</v>
      </c>
    </row>
    <row r="86" spans="1:9" x14ac:dyDescent="0.3">
      <c r="A86" s="54">
        <f>IF(B86&lt;&gt;"",ROWS($B$6:B86),"")</f>
        <v>81</v>
      </c>
      <c r="B86" s="37" t="s">
        <v>727</v>
      </c>
      <c r="C86" s="1" t="s">
        <v>728</v>
      </c>
      <c r="D86" s="37" t="s">
        <v>410</v>
      </c>
      <c r="E86" s="38">
        <v>80</v>
      </c>
      <c r="F86" s="39">
        <v>15</v>
      </c>
      <c r="G86" s="39">
        <v>1</v>
      </c>
      <c r="H86" s="48">
        <v>43366</v>
      </c>
      <c r="I86" s="40" t="s">
        <v>472</v>
      </c>
    </row>
    <row r="87" spans="1:9" x14ac:dyDescent="0.3">
      <c r="A87" s="54">
        <f>IF(B87&lt;&gt;"",ROWS($B$6:B87),"")</f>
        <v>82</v>
      </c>
      <c r="B87" s="37" t="s">
        <v>773</v>
      </c>
      <c r="C87" s="1" t="s">
        <v>774</v>
      </c>
      <c r="D87" s="37" t="s">
        <v>519</v>
      </c>
      <c r="E87" s="38">
        <v>51</v>
      </c>
      <c r="F87" s="39">
        <v>17</v>
      </c>
      <c r="G87" s="39">
        <v>1</v>
      </c>
      <c r="H87" s="48">
        <v>42301</v>
      </c>
      <c r="I87" s="40" t="s">
        <v>472</v>
      </c>
    </row>
    <row r="88" spans="1:9" x14ac:dyDescent="0.3">
      <c r="A88" s="54">
        <f>IF(B88&lt;&gt;"",ROWS($B$6:B88),"")</f>
        <v>83</v>
      </c>
      <c r="B88" s="37" t="s">
        <v>924</v>
      </c>
      <c r="C88" s="1" t="s">
        <v>925</v>
      </c>
      <c r="D88" s="37" t="s">
        <v>394</v>
      </c>
      <c r="E88" s="38">
        <v>24</v>
      </c>
      <c r="F88" s="39">
        <v>8</v>
      </c>
      <c r="G88" s="39">
        <v>1</v>
      </c>
      <c r="H88" s="48">
        <v>43364</v>
      </c>
      <c r="I88" s="40" t="s">
        <v>352</v>
      </c>
    </row>
    <row r="89" spans="1:9" x14ac:dyDescent="0.3">
      <c r="A89" s="25"/>
      <c r="B89" s="26"/>
      <c r="C89" s="14"/>
      <c r="D89" s="27"/>
      <c r="E89" s="30">
        <f>SUBTOTAL(109,Table3[Pajamos])</f>
        <v>2294274.1500000004</v>
      </c>
      <c r="F89" s="31">
        <f>SUBTOTAL(109,Table3[Žiūrovų skaičius])</f>
        <v>425554</v>
      </c>
      <c r="G89" s="28"/>
      <c r="H89" s="49"/>
      <c r="I89" s="29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zoomScaleNormal="100" workbookViewId="0">
      <selection activeCell="C8" sqref="C8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14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55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39</v>
      </c>
      <c r="C6" s="1" t="s">
        <v>39</v>
      </c>
      <c r="D6" s="1" t="s">
        <v>27</v>
      </c>
      <c r="E6" s="21">
        <v>390351.57</v>
      </c>
      <c r="F6" s="9">
        <v>67474</v>
      </c>
      <c r="G6" s="9">
        <v>17</v>
      </c>
      <c r="H6" s="47">
        <v>43490</v>
      </c>
      <c r="I6" s="11" t="s">
        <v>40</v>
      </c>
    </row>
    <row r="7" spans="1:9" x14ac:dyDescent="0.3">
      <c r="A7" s="8">
        <f>IF(B7&lt;&gt;"",ROWS($B$6:B7),"")</f>
        <v>2</v>
      </c>
      <c r="B7" s="1" t="s">
        <v>50</v>
      </c>
      <c r="C7" s="1" t="s">
        <v>50</v>
      </c>
      <c r="D7" s="1" t="s">
        <v>27</v>
      </c>
      <c r="E7" s="21">
        <v>197800</v>
      </c>
      <c r="F7" s="9">
        <v>35718</v>
      </c>
      <c r="G7" s="9">
        <v>18</v>
      </c>
      <c r="H7" s="47">
        <v>43518</v>
      </c>
      <c r="I7" s="11" t="s">
        <v>51</v>
      </c>
    </row>
    <row r="8" spans="1:9" x14ac:dyDescent="0.3">
      <c r="A8" s="8">
        <f>IF(B8&lt;&gt;"",ROWS($B$6:B8),"")</f>
        <v>3</v>
      </c>
      <c r="B8" s="1" t="s">
        <v>96</v>
      </c>
      <c r="C8" s="1" t="s">
        <v>97</v>
      </c>
      <c r="D8" s="1" t="s">
        <v>98</v>
      </c>
      <c r="E8" s="21">
        <v>155950.07999999999</v>
      </c>
      <c r="F8" s="9">
        <v>34070</v>
      </c>
      <c r="G8" s="9">
        <v>17</v>
      </c>
      <c r="H8" s="47">
        <v>43504</v>
      </c>
      <c r="I8" s="11" t="s">
        <v>34</v>
      </c>
    </row>
    <row r="9" spans="1:9" x14ac:dyDescent="0.3">
      <c r="A9" s="8">
        <f>IF(B9&lt;&gt;"",ROWS($B$6:B9),"")</f>
        <v>4</v>
      </c>
      <c r="B9" s="1" t="s">
        <v>120</v>
      </c>
      <c r="C9" s="1" t="s">
        <v>120</v>
      </c>
      <c r="D9" s="1" t="s">
        <v>27</v>
      </c>
      <c r="E9" s="21">
        <v>144734</v>
      </c>
      <c r="F9" s="9">
        <v>29346</v>
      </c>
      <c r="G9" s="9">
        <v>20</v>
      </c>
      <c r="H9" s="47">
        <v>43504</v>
      </c>
      <c r="I9" s="11" t="s">
        <v>121</v>
      </c>
    </row>
    <row r="10" spans="1:9" x14ac:dyDescent="0.3">
      <c r="A10" s="8">
        <f>IF(B10&lt;&gt;"",ROWS($B$6:B10),"")</f>
        <v>5</v>
      </c>
      <c r="B10" s="1" t="s">
        <v>102</v>
      </c>
      <c r="C10" s="1" t="s">
        <v>103</v>
      </c>
      <c r="D10" s="1" t="s">
        <v>37</v>
      </c>
      <c r="E10" s="21">
        <v>144161.13</v>
      </c>
      <c r="F10" s="9">
        <v>23669</v>
      </c>
      <c r="G10" s="9">
        <v>27</v>
      </c>
      <c r="H10" s="47">
        <v>43511</v>
      </c>
      <c r="I10" s="11" t="s">
        <v>82</v>
      </c>
    </row>
    <row r="11" spans="1:9" x14ac:dyDescent="0.3">
      <c r="A11" s="8">
        <f>IF(B11&lt;&gt;"",ROWS($B$6:B11),"")</f>
        <v>6</v>
      </c>
      <c r="B11" s="1" t="s">
        <v>73</v>
      </c>
      <c r="C11" s="1" t="s">
        <v>74</v>
      </c>
      <c r="D11" s="1" t="s">
        <v>37</v>
      </c>
      <c r="E11" s="21">
        <v>115280.57</v>
      </c>
      <c r="F11" s="9">
        <v>20196</v>
      </c>
      <c r="G11" s="9">
        <v>10</v>
      </c>
      <c r="H11" s="47">
        <v>43476</v>
      </c>
      <c r="I11" s="11" t="s">
        <v>40</v>
      </c>
    </row>
    <row r="12" spans="1:9" x14ac:dyDescent="0.3">
      <c r="A12" s="8">
        <f>IF(B12&lt;&gt;"",ROWS($B$6:B12),"")</f>
        <v>7</v>
      </c>
      <c r="B12" s="1" t="s">
        <v>111</v>
      </c>
      <c r="C12" s="1" t="s">
        <v>112</v>
      </c>
      <c r="D12" s="1" t="s">
        <v>37</v>
      </c>
      <c r="E12" s="21">
        <v>104426.77</v>
      </c>
      <c r="F12" s="9">
        <v>23142</v>
      </c>
      <c r="G12" s="9">
        <v>12</v>
      </c>
      <c r="H12" s="47">
        <v>43490</v>
      </c>
      <c r="I12" s="11" t="s">
        <v>55</v>
      </c>
    </row>
    <row r="13" spans="1:9" x14ac:dyDescent="0.3">
      <c r="A13" s="8">
        <f>IF(B13&lt;&gt;"",ROWS($B$6:B13),"")</f>
        <v>8</v>
      </c>
      <c r="B13" s="1" t="s">
        <v>79</v>
      </c>
      <c r="C13" s="1" t="s">
        <v>80</v>
      </c>
      <c r="D13" s="1" t="s">
        <v>139</v>
      </c>
      <c r="E13" s="21">
        <v>72329.87</v>
      </c>
      <c r="F13" s="9">
        <v>12229</v>
      </c>
      <c r="G13" s="9">
        <v>11</v>
      </c>
      <c r="H13" s="47">
        <v>43406</v>
      </c>
      <c r="I13" s="11" t="s">
        <v>82</v>
      </c>
    </row>
    <row r="14" spans="1:9" x14ac:dyDescent="0.3">
      <c r="A14" s="8">
        <f>IF(B14&lt;&gt;"",ROWS($B$6:B14),"")</f>
        <v>9</v>
      </c>
      <c r="B14" s="1" t="s">
        <v>75</v>
      </c>
      <c r="C14" s="1" t="s">
        <v>76</v>
      </c>
      <c r="D14" s="1" t="s">
        <v>37</v>
      </c>
      <c r="E14" s="21">
        <v>66068.75</v>
      </c>
      <c r="F14" s="9">
        <v>13829</v>
      </c>
      <c r="G14" s="9">
        <v>19</v>
      </c>
      <c r="H14" s="47">
        <v>43476</v>
      </c>
      <c r="I14" s="11" t="s">
        <v>38</v>
      </c>
    </row>
    <row r="15" spans="1:9" x14ac:dyDescent="0.3">
      <c r="A15" s="8">
        <f>IF(B15&lt;&gt;"",ROWS($B$6:B15),"")</f>
        <v>10</v>
      </c>
      <c r="B15" s="1" t="s">
        <v>283</v>
      </c>
      <c r="C15" s="1" t="s">
        <v>284</v>
      </c>
      <c r="D15" s="1" t="s">
        <v>37</v>
      </c>
      <c r="E15" s="21">
        <v>47142.89</v>
      </c>
      <c r="F15" s="9">
        <v>8240</v>
      </c>
      <c r="G15" s="9">
        <v>14</v>
      </c>
      <c r="H15" s="47">
        <v>43497</v>
      </c>
      <c r="I15" s="11" t="s">
        <v>40</v>
      </c>
    </row>
    <row r="16" spans="1:9" x14ac:dyDescent="0.3">
      <c r="A16" s="8">
        <f>IF(B16&lt;&gt;"",ROWS($B$6:B16),"")</f>
        <v>11</v>
      </c>
      <c r="B16" s="1" t="s">
        <v>279</v>
      </c>
      <c r="C16" s="1" t="s">
        <v>280</v>
      </c>
      <c r="D16" s="1" t="s">
        <v>183</v>
      </c>
      <c r="E16" s="21">
        <v>41984.99</v>
      </c>
      <c r="F16" s="9">
        <v>7316</v>
      </c>
      <c r="G16" s="9">
        <v>7</v>
      </c>
      <c r="H16" s="47">
        <v>43511</v>
      </c>
      <c r="I16" s="11" t="s">
        <v>40</v>
      </c>
    </row>
    <row r="17" spans="1:9" x14ac:dyDescent="0.3">
      <c r="A17" s="8">
        <f>IF(B17&lt;&gt;"",ROWS($B$6:B17),"")</f>
        <v>12</v>
      </c>
      <c r="B17" s="1" t="s">
        <v>300</v>
      </c>
      <c r="C17" s="1" t="s">
        <v>301</v>
      </c>
      <c r="D17" s="1" t="s">
        <v>37</v>
      </c>
      <c r="E17" s="21">
        <v>40994</v>
      </c>
      <c r="F17" s="9">
        <v>7388</v>
      </c>
      <c r="G17" s="9">
        <v>13</v>
      </c>
      <c r="H17" s="47">
        <v>43511</v>
      </c>
      <c r="I17" s="11" t="s">
        <v>43</v>
      </c>
    </row>
    <row r="18" spans="1:9" x14ac:dyDescent="0.3">
      <c r="A18" s="8">
        <f>IF(B18&lt;&gt;"",ROWS($B$6:B18),"")</f>
        <v>13</v>
      </c>
      <c r="B18" s="1" t="s">
        <v>225</v>
      </c>
      <c r="C18" s="1" t="s">
        <v>226</v>
      </c>
      <c r="D18" s="1" t="s">
        <v>183</v>
      </c>
      <c r="E18" s="21">
        <v>36800.730000000003</v>
      </c>
      <c r="F18" s="9">
        <v>6087</v>
      </c>
      <c r="G18" s="9">
        <v>5</v>
      </c>
      <c r="H18" s="47">
        <v>43490</v>
      </c>
      <c r="I18" s="11" t="s">
        <v>40</v>
      </c>
    </row>
    <row r="19" spans="1:9" x14ac:dyDescent="0.3">
      <c r="A19" s="8">
        <f>IF(B19&lt;&gt;"",ROWS($B$6:B19),"")</f>
        <v>14</v>
      </c>
      <c r="B19" s="1" t="s">
        <v>302</v>
      </c>
      <c r="C19" s="1" t="s">
        <v>303</v>
      </c>
      <c r="D19" s="1" t="s">
        <v>37</v>
      </c>
      <c r="E19" s="21">
        <v>35503</v>
      </c>
      <c r="F19" s="9">
        <v>6432</v>
      </c>
      <c r="G19" s="9">
        <v>18</v>
      </c>
      <c r="H19" s="47">
        <v>43504</v>
      </c>
      <c r="I19" s="11" t="s">
        <v>240</v>
      </c>
    </row>
    <row r="20" spans="1:9" x14ac:dyDescent="0.3">
      <c r="A20" s="8">
        <f>IF(B20&lt;&gt;"",ROWS($B$6:B20),"")</f>
        <v>15</v>
      </c>
      <c r="B20" s="1" t="s">
        <v>216</v>
      </c>
      <c r="C20" s="1" t="s">
        <v>217</v>
      </c>
      <c r="D20" s="1" t="s">
        <v>218</v>
      </c>
      <c r="E20" s="21">
        <v>35053</v>
      </c>
      <c r="F20" s="9">
        <v>8312</v>
      </c>
      <c r="G20" s="9">
        <v>18</v>
      </c>
      <c r="H20" s="47">
        <v>43518</v>
      </c>
      <c r="I20" s="11" t="s">
        <v>121</v>
      </c>
    </row>
    <row r="21" spans="1:9" x14ac:dyDescent="0.3">
      <c r="A21" s="8">
        <f>IF(B21&lt;&gt;"",ROWS($B$6:B21),"")</f>
        <v>16</v>
      </c>
      <c r="B21" s="1" t="s">
        <v>297</v>
      </c>
      <c r="C21" s="1" t="s">
        <v>298</v>
      </c>
      <c r="D21" s="1" t="s">
        <v>299</v>
      </c>
      <c r="E21" s="21">
        <v>34608.53</v>
      </c>
      <c r="F21" s="9">
        <v>8241</v>
      </c>
      <c r="G21" s="9">
        <v>15</v>
      </c>
      <c r="H21" s="47">
        <v>43511</v>
      </c>
      <c r="I21" s="11" t="s">
        <v>40</v>
      </c>
    </row>
    <row r="22" spans="1:9" x14ac:dyDescent="0.3">
      <c r="A22" s="8">
        <f>IF(B22&lt;&gt;"",ROWS($B$6:B22),"")</f>
        <v>17</v>
      </c>
      <c r="B22" s="1" t="s">
        <v>319</v>
      </c>
      <c r="C22" s="1" t="s">
        <v>320</v>
      </c>
      <c r="D22" s="1" t="s">
        <v>37</v>
      </c>
      <c r="E22" s="21">
        <v>33127.65</v>
      </c>
      <c r="F22" s="9">
        <v>5879</v>
      </c>
      <c r="G22" s="9">
        <v>12</v>
      </c>
      <c r="H22" s="47">
        <v>43504</v>
      </c>
      <c r="I22" s="11" t="s">
        <v>40</v>
      </c>
    </row>
    <row r="23" spans="1:9" x14ac:dyDescent="0.3">
      <c r="A23" s="8">
        <f>IF(B23&lt;&gt;"",ROWS($B$6:B23),"")</f>
        <v>18</v>
      </c>
      <c r="B23" s="1" t="s">
        <v>157</v>
      </c>
      <c r="C23" s="1" t="s">
        <v>158</v>
      </c>
      <c r="D23" s="1" t="s">
        <v>37</v>
      </c>
      <c r="E23" s="21">
        <v>30434.84</v>
      </c>
      <c r="F23" s="9">
        <v>5195</v>
      </c>
      <c r="G23" s="9">
        <v>10</v>
      </c>
      <c r="H23" s="47">
        <v>43483</v>
      </c>
      <c r="I23" s="11" t="s">
        <v>38</v>
      </c>
    </row>
    <row r="24" spans="1:9" x14ac:dyDescent="0.3">
      <c r="A24" s="8">
        <f>IF(B24&lt;&gt;"",ROWS($B$6:B24),"")</f>
        <v>19</v>
      </c>
      <c r="B24" s="1" t="s">
        <v>292</v>
      </c>
      <c r="C24" s="1" t="s">
        <v>293</v>
      </c>
      <c r="D24" s="1" t="s">
        <v>37</v>
      </c>
      <c r="E24" s="21">
        <v>29057.52</v>
      </c>
      <c r="F24" s="9">
        <v>5968</v>
      </c>
      <c r="G24" s="9">
        <v>6</v>
      </c>
      <c r="H24" s="47">
        <v>43153</v>
      </c>
      <c r="I24" s="11" t="s">
        <v>166</v>
      </c>
    </row>
    <row r="25" spans="1:9" x14ac:dyDescent="0.3">
      <c r="A25" s="8">
        <f>IF(B25&lt;&gt;"",ROWS($B$6:B25),"")</f>
        <v>20</v>
      </c>
      <c r="B25" s="1" t="s">
        <v>341</v>
      </c>
      <c r="C25" s="1" t="s">
        <v>342</v>
      </c>
      <c r="D25" s="1" t="s">
        <v>183</v>
      </c>
      <c r="E25" s="21">
        <v>28864.59</v>
      </c>
      <c r="F25" s="9">
        <v>4742</v>
      </c>
      <c r="G25" s="9">
        <v>5</v>
      </c>
      <c r="H25" s="47">
        <v>43504</v>
      </c>
      <c r="I25" s="11" t="s">
        <v>40</v>
      </c>
    </row>
    <row r="26" spans="1:9" x14ac:dyDescent="0.3">
      <c r="A26" s="8">
        <f>IF(B26&lt;&gt;"",ROWS($B$6:B26),"")</f>
        <v>21</v>
      </c>
      <c r="B26" s="1" t="s">
        <v>345</v>
      </c>
      <c r="C26" s="1" t="s">
        <v>346</v>
      </c>
      <c r="D26" s="1" t="s">
        <v>139</v>
      </c>
      <c r="E26" s="21">
        <v>27795</v>
      </c>
      <c r="F26" s="9">
        <v>4964</v>
      </c>
      <c r="G26" s="9">
        <v>16</v>
      </c>
      <c r="H26" s="47">
        <v>43497</v>
      </c>
      <c r="I26" s="11" t="s">
        <v>43</v>
      </c>
    </row>
    <row r="27" spans="1:9" x14ac:dyDescent="0.3">
      <c r="A27" s="8">
        <f>IF(B27&lt;&gt;"",ROWS($B$6:B27),"")</f>
        <v>22</v>
      </c>
      <c r="B27" s="1" t="s">
        <v>373</v>
      </c>
      <c r="C27" s="1" t="s">
        <v>374</v>
      </c>
      <c r="D27" s="1" t="s">
        <v>183</v>
      </c>
      <c r="E27" s="21">
        <v>23628</v>
      </c>
      <c r="F27" s="9">
        <v>5351</v>
      </c>
      <c r="G27" s="9">
        <v>14</v>
      </c>
      <c r="H27" s="47">
        <v>43497</v>
      </c>
      <c r="I27" s="11" t="s">
        <v>121</v>
      </c>
    </row>
    <row r="28" spans="1:9" x14ac:dyDescent="0.3">
      <c r="A28" s="8">
        <f>IF(B28&lt;&gt;"",ROWS($B$6:B28),"")</f>
        <v>23</v>
      </c>
      <c r="B28" s="1" t="s">
        <v>235</v>
      </c>
      <c r="C28" s="1" t="s">
        <v>236</v>
      </c>
      <c r="D28" s="1" t="s">
        <v>237</v>
      </c>
      <c r="E28" s="21">
        <v>17907.93</v>
      </c>
      <c r="F28" s="9">
        <v>3124</v>
      </c>
      <c r="G28" s="9">
        <v>9</v>
      </c>
      <c r="H28" s="47">
        <v>43483</v>
      </c>
      <c r="I28" s="11" t="s">
        <v>82</v>
      </c>
    </row>
    <row r="29" spans="1:9" x14ac:dyDescent="0.3">
      <c r="A29" s="8">
        <f>IF(B29&lt;&gt;"",ROWS($B$6:B29),"")</f>
        <v>24</v>
      </c>
      <c r="B29" s="1" t="s">
        <v>173</v>
      </c>
      <c r="C29" s="1" t="s">
        <v>174</v>
      </c>
      <c r="D29" s="1" t="s">
        <v>175</v>
      </c>
      <c r="E29" s="21">
        <v>17202</v>
      </c>
      <c r="F29" s="9">
        <v>3882</v>
      </c>
      <c r="G29" s="9">
        <v>2</v>
      </c>
      <c r="H29" s="47">
        <v>43385</v>
      </c>
      <c r="I29" s="11" t="s">
        <v>40</v>
      </c>
    </row>
    <row r="30" spans="1:9" x14ac:dyDescent="0.3">
      <c r="A30" s="8">
        <f>IF(B30&lt;&gt;"",ROWS($B$6:B30),"")</f>
        <v>25</v>
      </c>
      <c r="B30" s="1" t="s">
        <v>424</v>
      </c>
      <c r="C30" s="1" t="s">
        <v>425</v>
      </c>
      <c r="D30" s="1" t="s">
        <v>37</v>
      </c>
      <c r="E30" s="21">
        <v>15360.83</v>
      </c>
      <c r="F30" s="9">
        <v>3143</v>
      </c>
      <c r="G30" s="9">
        <v>11</v>
      </c>
      <c r="H30" s="47">
        <v>43518</v>
      </c>
      <c r="I30" s="11" t="s">
        <v>40</v>
      </c>
    </row>
    <row r="31" spans="1:9" x14ac:dyDescent="0.3">
      <c r="A31" s="8">
        <f>IF(B31&lt;&gt;"",ROWS($B$6:B31),"")</f>
        <v>26</v>
      </c>
      <c r="B31" s="1" t="s">
        <v>208</v>
      </c>
      <c r="C31" s="1" t="s">
        <v>208</v>
      </c>
      <c r="D31" s="1" t="s">
        <v>183</v>
      </c>
      <c r="E31" s="21">
        <v>14068</v>
      </c>
      <c r="F31" s="9">
        <v>2321</v>
      </c>
      <c r="G31" s="9">
        <v>8</v>
      </c>
      <c r="H31" s="47">
        <v>43111</v>
      </c>
      <c r="I31" s="11" t="s">
        <v>121</v>
      </c>
    </row>
    <row r="32" spans="1:9" x14ac:dyDescent="0.3">
      <c r="A32" s="8">
        <f>IF(B32&lt;&gt;"",ROWS($B$6:B32),"")</f>
        <v>27</v>
      </c>
      <c r="B32" s="1" t="s">
        <v>113</v>
      </c>
      <c r="C32" s="1" t="s">
        <v>114</v>
      </c>
      <c r="D32" s="1" t="s">
        <v>115</v>
      </c>
      <c r="E32" s="21">
        <v>12356.65</v>
      </c>
      <c r="F32" s="9">
        <v>2096</v>
      </c>
      <c r="G32" s="9">
        <v>3</v>
      </c>
      <c r="H32" s="47">
        <v>43469</v>
      </c>
      <c r="I32" s="11" t="s">
        <v>55</v>
      </c>
    </row>
    <row r="33" spans="1:9" x14ac:dyDescent="0.3">
      <c r="A33" s="8">
        <f>IF(B33&lt;&gt;"",ROWS($B$6:B33),"")</f>
        <v>28</v>
      </c>
      <c r="B33" s="1" t="s">
        <v>148</v>
      </c>
      <c r="C33" s="1" t="s">
        <v>149</v>
      </c>
      <c r="D33" s="1" t="s">
        <v>101</v>
      </c>
      <c r="E33" s="21">
        <v>11632.39</v>
      </c>
      <c r="F33" s="9">
        <v>1872</v>
      </c>
      <c r="G33" s="9">
        <v>5</v>
      </c>
      <c r="H33" s="47">
        <v>43455</v>
      </c>
      <c r="I33" s="11" t="s">
        <v>34</v>
      </c>
    </row>
    <row r="34" spans="1:9" x14ac:dyDescent="0.3">
      <c r="A34" s="8">
        <f>IF(B34&lt;&gt;"",ROWS($B$6:B34),"")</f>
        <v>29</v>
      </c>
      <c r="B34" s="1" t="s">
        <v>530</v>
      </c>
      <c r="C34" s="1" t="s">
        <v>530</v>
      </c>
      <c r="D34" s="1" t="s">
        <v>199</v>
      </c>
      <c r="E34" s="21">
        <v>8748.7800000000007</v>
      </c>
      <c r="F34" s="9">
        <v>1761</v>
      </c>
      <c r="G34" s="9">
        <v>8</v>
      </c>
      <c r="H34" s="47">
        <v>43497</v>
      </c>
      <c r="I34" s="11" t="s">
        <v>200</v>
      </c>
    </row>
    <row r="35" spans="1:9" x14ac:dyDescent="0.3">
      <c r="A35" s="8">
        <f>IF(B35&lt;&gt;"",ROWS($B$6:B35),"")</f>
        <v>30</v>
      </c>
      <c r="B35" s="1" t="s">
        <v>538</v>
      </c>
      <c r="C35" s="1" t="s">
        <v>539</v>
      </c>
      <c r="D35" s="1" t="s">
        <v>540</v>
      </c>
      <c r="E35" s="21">
        <v>6967</v>
      </c>
      <c r="F35" s="9">
        <v>1434</v>
      </c>
      <c r="G35" s="9">
        <v>6</v>
      </c>
      <c r="H35" s="47">
        <v>43518</v>
      </c>
      <c r="I35" s="11" t="s">
        <v>200</v>
      </c>
    </row>
    <row r="36" spans="1:9" x14ac:dyDescent="0.3">
      <c r="A36" s="8">
        <f>IF(B36&lt;&gt;"",ROWS($B$6:B36),"")</f>
        <v>31</v>
      </c>
      <c r="B36" s="1" t="s">
        <v>594</v>
      </c>
      <c r="C36" s="1" t="s">
        <v>595</v>
      </c>
      <c r="D36" s="1" t="s">
        <v>37</v>
      </c>
      <c r="E36" s="21">
        <v>6060.99</v>
      </c>
      <c r="F36" s="9">
        <v>1205</v>
      </c>
      <c r="G36" s="9">
        <v>12</v>
      </c>
      <c r="H36" s="47">
        <v>43511</v>
      </c>
      <c r="I36" s="11" t="s">
        <v>240</v>
      </c>
    </row>
    <row r="37" spans="1:9" x14ac:dyDescent="0.3">
      <c r="A37" s="8">
        <f>IF(B37&lt;&gt;"",ROWS($B$6:B37),"")</f>
        <v>32</v>
      </c>
      <c r="B37" s="1" t="s">
        <v>592</v>
      </c>
      <c r="C37" s="1" t="s">
        <v>593</v>
      </c>
      <c r="D37" s="1" t="s">
        <v>325</v>
      </c>
      <c r="E37" s="21">
        <v>5971</v>
      </c>
      <c r="F37" s="9">
        <v>1485</v>
      </c>
      <c r="G37" s="9">
        <v>4</v>
      </c>
      <c r="H37" s="47">
        <v>43504</v>
      </c>
      <c r="I37" s="11" t="s">
        <v>932</v>
      </c>
    </row>
    <row r="38" spans="1:9" x14ac:dyDescent="0.3">
      <c r="A38" s="8">
        <f>IF(B38&lt;&gt;"",ROWS($B$6:B38),"")</f>
        <v>33</v>
      </c>
      <c r="B38" s="1" t="s">
        <v>576</v>
      </c>
      <c r="C38" s="1" t="s">
        <v>577</v>
      </c>
      <c r="D38" s="1" t="s">
        <v>37</v>
      </c>
      <c r="E38" s="21">
        <v>5060.45</v>
      </c>
      <c r="F38" s="9">
        <v>915</v>
      </c>
      <c r="G38" s="9">
        <v>2</v>
      </c>
      <c r="H38" s="47">
        <v>43378</v>
      </c>
      <c r="I38" s="11" t="s">
        <v>34</v>
      </c>
    </row>
    <row r="39" spans="1:9" x14ac:dyDescent="0.3">
      <c r="A39" s="8">
        <f>IF(B39&lt;&gt;"",ROWS($B$6:B39),"")</f>
        <v>34</v>
      </c>
      <c r="B39" s="1" t="s">
        <v>643</v>
      </c>
      <c r="C39" s="1" t="s">
        <v>643</v>
      </c>
      <c r="D39" s="1" t="s">
        <v>27</v>
      </c>
      <c r="E39" s="21">
        <v>4665</v>
      </c>
      <c r="F39" s="9">
        <v>3313</v>
      </c>
      <c r="G39" s="9">
        <v>4</v>
      </c>
      <c r="H39" s="47">
        <v>43140</v>
      </c>
      <c r="I39" s="11" t="s">
        <v>644</v>
      </c>
    </row>
    <row r="40" spans="1:9" x14ac:dyDescent="0.3">
      <c r="A40" s="8">
        <f>IF(B40&lt;&gt;"",ROWS($B$6:B40),"")</f>
        <v>35</v>
      </c>
      <c r="B40" s="1" t="s">
        <v>197</v>
      </c>
      <c r="C40" s="1" t="s">
        <v>198</v>
      </c>
      <c r="D40" s="1" t="s">
        <v>199</v>
      </c>
      <c r="E40" s="21">
        <v>4598.95</v>
      </c>
      <c r="F40" s="9">
        <v>777</v>
      </c>
      <c r="G40" s="9">
        <v>2</v>
      </c>
      <c r="H40" s="47">
        <v>43469</v>
      </c>
      <c r="I40" s="11" t="s">
        <v>200</v>
      </c>
    </row>
    <row r="41" spans="1:9" x14ac:dyDescent="0.3">
      <c r="A41" s="8">
        <f>IF(B41&lt;&gt;"",ROWS($B$6:B41),"")</f>
        <v>36</v>
      </c>
      <c r="B41" s="1" t="s">
        <v>704</v>
      </c>
      <c r="C41" s="1" t="s">
        <v>705</v>
      </c>
      <c r="D41" s="1" t="s">
        <v>706</v>
      </c>
      <c r="E41" s="21">
        <v>3270.6</v>
      </c>
      <c r="F41" s="9">
        <v>679</v>
      </c>
      <c r="G41" s="9">
        <v>4</v>
      </c>
      <c r="H41" s="47">
        <v>43511</v>
      </c>
      <c r="I41" s="11" t="s">
        <v>378</v>
      </c>
    </row>
    <row r="42" spans="1:9" x14ac:dyDescent="0.3">
      <c r="A42" s="8">
        <f>IF(B42&lt;&gt;"",ROWS($B$6:B42),"")</f>
        <v>37</v>
      </c>
      <c r="B42" s="1" t="s">
        <v>71</v>
      </c>
      <c r="C42" s="1" t="s">
        <v>71</v>
      </c>
      <c r="D42" s="1" t="s">
        <v>27</v>
      </c>
      <c r="E42" s="21">
        <v>2773</v>
      </c>
      <c r="F42" s="9">
        <v>484</v>
      </c>
      <c r="G42" s="9">
        <v>2</v>
      </c>
      <c r="H42" s="47">
        <v>43462</v>
      </c>
      <c r="I42" s="11" t="s">
        <v>72</v>
      </c>
    </row>
    <row r="43" spans="1:9" x14ac:dyDescent="0.3">
      <c r="A43" s="8">
        <f>IF(B43&lt;&gt;"",ROWS($B$6:B43),"")</f>
        <v>38</v>
      </c>
      <c r="B43" s="1" t="s">
        <v>645</v>
      </c>
      <c r="C43" s="1" t="s">
        <v>646</v>
      </c>
      <c r="D43" s="1" t="s">
        <v>287</v>
      </c>
      <c r="E43" s="21">
        <v>2682</v>
      </c>
      <c r="F43" s="9">
        <v>711</v>
      </c>
      <c r="G43" s="9">
        <v>6</v>
      </c>
      <c r="H43" s="47">
        <v>43511</v>
      </c>
      <c r="I43" s="11" t="s">
        <v>200</v>
      </c>
    </row>
    <row r="44" spans="1:9" x14ac:dyDescent="0.3">
      <c r="A44" s="8">
        <f>IF(B44&lt;&gt;"",ROWS($B$6:B44),"")</f>
        <v>39</v>
      </c>
      <c r="B44" s="1" t="s">
        <v>452</v>
      </c>
      <c r="C44" s="1" t="s">
        <v>453</v>
      </c>
      <c r="D44" s="1" t="s">
        <v>37</v>
      </c>
      <c r="E44" s="21">
        <v>2601</v>
      </c>
      <c r="F44" s="9">
        <v>525</v>
      </c>
      <c r="G44" s="9">
        <v>3</v>
      </c>
      <c r="H44" s="47">
        <v>43483</v>
      </c>
      <c r="I44" s="11" t="s">
        <v>240</v>
      </c>
    </row>
    <row r="45" spans="1:9" x14ac:dyDescent="0.3">
      <c r="A45" s="8">
        <f>IF(B45&lt;&gt;"",ROWS($B$6:B45),"")</f>
        <v>40</v>
      </c>
      <c r="B45" s="1" t="s">
        <v>729</v>
      </c>
      <c r="C45" s="1" t="s">
        <v>730</v>
      </c>
      <c r="D45" s="1" t="s">
        <v>614</v>
      </c>
      <c r="E45" s="21">
        <v>2390</v>
      </c>
      <c r="F45" s="9">
        <v>501</v>
      </c>
      <c r="G45" s="9">
        <v>4</v>
      </c>
      <c r="H45" s="47">
        <v>43504</v>
      </c>
      <c r="I45" s="11" t="s">
        <v>378</v>
      </c>
    </row>
    <row r="46" spans="1:9" x14ac:dyDescent="0.3">
      <c r="A46" s="8">
        <f>IF(B46&lt;&gt;"",ROWS($B$6:B46),"")</f>
        <v>41</v>
      </c>
      <c r="B46" s="1" t="s">
        <v>731</v>
      </c>
      <c r="C46" s="1" t="s">
        <v>732</v>
      </c>
      <c r="D46" s="1" t="s">
        <v>733</v>
      </c>
      <c r="E46" s="21">
        <v>2384.8200000000002</v>
      </c>
      <c r="F46" s="9">
        <v>462</v>
      </c>
      <c r="G46" s="9">
        <v>13</v>
      </c>
      <c r="H46" s="47">
        <v>43504</v>
      </c>
      <c r="I46" s="11" t="s">
        <v>352</v>
      </c>
    </row>
    <row r="47" spans="1:9" x14ac:dyDescent="0.3">
      <c r="A47" s="8">
        <f>IF(B47&lt;&gt;"",ROWS($B$6:B47),"")</f>
        <v>42</v>
      </c>
      <c r="B47" s="1" t="s">
        <v>321</v>
      </c>
      <c r="C47" s="1" t="s">
        <v>322</v>
      </c>
      <c r="D47" s="1" t="s">
        <v>37</v>
      </c>
      <c r="E47" s="21">
        <v>2279.04</v>
      </c>
      <c r="F47" s="9">
        <v>434</v>
      </c>
      <c r="G47" s="9">
        <v>1</v>
      </c>
      <c r="H47" s="47">
        <v>43483</v>
      </c>
      <c r="I47" s="11" t="s">
        <v>40</v>
      </c>
    </row>
    <row r="48" spans="1:9" x14ac:dyDescent="0.3">
      <c r="A48" s="8">
        <f>IF(B48&lt;&gt;"",ROWS($B$6:B48),"")</f>
        <v>43</v>
      </c>
      <c r="B48" s="1" t="s">
        <v>397</v>
      </c>
      <c r="C48" s="1" t="s">
        <v>398</v>
      </c>
      <c r="D48" s="1" t="s">
        <v>37</v>
      </c>
      <c r="E48" s="21">
        <v>2224.83</v>
      </c>
      <c r="F48" s="9">
        <v>445</v>
      </c>
      <c r="G48" s="9">
        <v>3</v>
      </c>
      <c r="H48" s="47">
        <v>43448</v>
      </c>
      <c r="I48" s="11" t="s">
        <v>55</v>
      </c>
    </row>
    <row r="49" spans="1:9" x14ac:dyDescent="0.3">
      <c r="A49" s="8">
        <f>IF(B49&lt;&gt;"",ROWS($B$6:B49),"")</f>
        <v>44</v>
      </c>
      <c r="B49" s="1" t="s">
        <v>528</v>
      </c>
      <c r="C49" s="1" t="s">
        <v>529</v>
      </c>
      <c r="D49" s="1" t="s">
        <v>506</v>
      </c>
      <c r="E49" s="21">
        <v>2171</v>
      </c>
      <c r="F49" s="9">
        <v>435</v>
      </c>
      <c r="G49" s="9">
        <v>2</v>
      </c>
      <c r="H49" s="47">
        <v>43434</v>
      </c>
      <c r="I49" s="11" t="s">
        <v>121</v>
      </c>
    </row>
    <row r="50" spans="1:9" x14ac:dyDescent="0.3">
      <c r="A50" s="8">
        <f>IF(B50&lt;&gt;"",ROWS($B$6:B50),"")</f>
        <v>45</v>
      </c>
      <c r="B50" s="1" t="s">
        <v>464</v>
      </c>
      <c r="C50" s="1" t="s">
        <v>464</v>
      </c>
      <c r="D50" s="1" t="s">
        <v>27</v>
      </c>
      <c r="E50" s="21">
        <v>1589.5</v>
      </c>
      <c r="F50" s="9">
        <v>556</v>
      </c>
      <c r="G50" s="9">
        <v>3</v>
      </c>
      <c r="H50" s="47">
        <v>43189</v>
      </c>
      <c r="I50" s="11" t="s">
        <v>465</v>
      </c>
    </row>
    <row r="51" spans="1:9" x14ac:dyDescent="0.3">
      <c r="A51" s="8">
        <f>IF(B51&lt;&gt;"",ROWS($B$6:B51),"")</f>
        <v>46</v>
      </c>
      <c r="B51" s="1" t="s">
        <v>401</v>
      </c>
      <c r="C51" s="1" t="s">
        <v>402</v>
      </c>
      <c r="D51" s="1" t="s">
        <v>403</v>
      </c>
      <c r="E51" s="21">
        <v>1231.5999999999999</v>
      </c>
      <c r="F51" s="9">
        <v>309</v>
      </c>
      <c r="G51" s="9">
        <v>4</v>
      </c>
      <c r="H51" s="47">
        <v>43476</v>
      </c>
      <c r="I51" s="11" t="s">
        <v>404</v>
      </c>
    </row>
    <row r="52" spans="1:9" x14ac:dyDescent="0.3">
      <c r="A52" s="8">
        <f>IF(B52&lt;&gt;"",ROWS($B$6:B52),"")</f>
        <v>47</v>
      </c>
      <c r="B52" s="1" t="s">
        <v>789</v>
      </c>
      <c r="C52" s="1" t="s">
        <v>789</v>
      </c>
      <c r="D52" s="1" t="s">
        <v>790</v>
      </c>
      <c r="E52" s="21">
        <v>1145</v>
      </c>
      <c r="F52" s="9">
        <v>254</v>
      </c>
      <c r="G52" s="9">
        <v>2</v>
      </c>
      <c r="H52" s="47">
        <v>43504</v>
      </c>
      <c r="I52" s="11" t="s">
        <v>378</v>
      </c>
    </row>
    <row r="53" spans="1:9" x14ac:dyDescent="0.3">
      <c r="A53" s="8">
        <f>IF(B53&lt;&gt;"",ROWS($B$6:B53),"")</f>
        <v>48</v>
      </c>
      <c r="B53" s="1" t="s">
        <v>502</v>
      </c>
      <c r="C53" s="1" t="s">
        <v>502</v>
      </c>
      <c r="D53" s="1" t="s">
        <v>27</v>
      </c>
      <c r="E53" s="21">
        <v>715.26</v>
      </c>
      <c r="F53" s="9">
        <v>115</v>
      </c>
      <c r="G53" s="9">
        <v>1</v>
      </c>
      <c r="H53" s="47">
        <v>43427</v>
      </c>
      <c r="I53" s="11" t="s">
        <v>503</v>
      </c>
    </row>
    <row r="54" spans="1:9" x14ac:dyDescent="0.3">
      <c r="A54" s="8">
        <f>IF(B54&lt;&gt;"",ROWS($B$6:B54),"")</f>
        <v>49</v>
      </c>
      <c r="B54" s="1" t="s">
        <v>437</v>
      </c>
      <c r="C54" s="1" t="s">
        <v>438</v>
      </c>
      <c r="D54" s="1" t="s">
        <v>183</v>
      </c>
      <c r="E54" s="21">
        <v>701.98</v>
      </c>
      <c r="F54" s="9">
        <v>154</v>
      </c>
      <c r="G54" s="9">
        <v>2</v>
      </c>
      <c r="H54" s="47">
        <v>43455</v>
      </c>
      <c r="I54" s="11" t="s">
        <v>40</v>
      </c>
    </row>
    <row r="55" spans="1:9" x14ac:dyDescent="0.3">
      <c r="A55" s="8">
        <f>IF(B55&lt;&gt;"",ROWS($B$6:B55),"")</f>
        <v>50</v>
      </c>
      <c r="B55" s="1" t="s">
        <v>178</v>
      </c>
      <c r="C55" s="1" t="s">
        <v>179</v>
      </c>
      <c r="D55" s="1" t="s">
        <v>37</v>
      </c>
      <c r="E55" s="21">
        <v>648</v>
      </c>
      <c r="F55" s="9">
        <v>142</v>
      </c>
      <c r="G55" s="9">
        <v>3</v>
      </c>
      <c r="H55" s="47">
        <v>43434</v>
      </c>
      <c r="I55" s="11" t="s">
        <v>43</v>
      </c>
    </row>
    <row r="56" spans="1:9" x14ac:dyDescent="0.3">
      <c r="A56" s="8">
        <f>IF(B56&lt;&gt;"",ROWS($B$6:B56),"")</f>
        <v>51</v>
      </c>
      <c r="B56" s="1" t="s">
        <v>861</v>
      </c>
      <c r="C56" s="1" t="s">
        <v>862</v>
      </c>
      <c r="D56" s="1" t="s">
        <v>37</v>
      </c>
      <c r="E56" s="21">
        <v>500</v>
      </c>
      <c r="F56" s="9">
        <v>70</v>
      </c>
      <c r="G56" s="9">
        <v>2</v>
      </c>
      <c r="H56" s="47">
        <v>43196</v>
      </c>
      <c r="I56" s="11" t="s">
        <v>205</v>
      </c>
    </row>
    <row r="57" spans="1:9" x14ac:dyDescent="0.3">
      <c r="A57" s="8">
        <f>IF(B57&lt;&gt;"",ROWS($B$6:B57),"")</f>
        <v>52</v>
      </c>
      <c r="B57" s="1" t="s">
        <v>863</v>
      </c>
      <c r="C57" s="1" t="s">
        <v>864</v>
      </c>
      <c r="D57" s="1" t="s">
        <v>37</v>
      </c>
      <c r="E57" s="21">
        <v>500</v>
      </c>
      <c r="F57" s="9">
        <v>70</v>
      </c>
      <c r="G57" s="9">
        <v>2</v>
      </c>
      <c r="H57" s="47">
        <v>43399</v>
      </c>
      <c r="I57" s="11" t="s">
        <v>43</v>
      </c>
    </row>
    <row r="58" spans="1:9" x14ac:dyDescent="0.3">
      <c r="A58" s="8">
        <f>IF(B58&lt;&gt;"",ROWS($B$6:B58),"")</f>
        <v>53</v>
      </c>
      <c r="B58" s="1" t="s">
        <v>517</v>
      </c>
      <c r="C58" s="1" t="s">
        <v>518</v>
      </c>
      <c r="D58" s="1" t="s">
        <v>519</v>
      </c>
      <c r="E58" s="21">
        <v>470</v>
      </c>
      <c r="F58" s="9">
        <v>214</v>
      </c>
      <c r="G58" s="9">
        <v>1</v>
      </c>
      <c r="H58" s="47">
        <v>43379</v>
      </c>
      <c r="I58" s="11" t="s">
        <v>472</v>
      </c>
    </row>
    <row r="59" spans="1:9" x14ac:dyDescent="0.3">
      <c r="A59" s="8">
        <f>IF(B59&lt;&gt;"",ROWS($B$6:B59),"")</f>
        <v>54</v>
      </c>
      <c r="B59" s="1" t="s">
        <v>875</v>
      </c>
      <c r="C59" s="1" t="s">
        <v>876</v>
      </c>
      <c r="D59" s="1" t="s">
        <v>877</v>
      </c>
      <c r="E59" s="21">
        <v>376</v>
      </c>
      <c r="F59" s="9">
        <v>199</v>
      </c>
      <c r="G59" s="9">
        <v>1</v>
      </c>
      <c r="H59" s="47">
        <v>42636</v>
      </c>
      <c r="I59" s="11" t="s">
        <v>622</v>
      </c>
    </row>
    <row r="60" spans="1:9" x14ac:dyDescent="0.3">
      <c r="A60" s="8">
        <f>IF(B60&lt;&gt;"",ROWS($B$6:B60),"")</f>
        <v>55</v>
      </c>
      <c r="B60" s="1" t="s">
        <v>349</v>
      </c>
      <c r="C60" s="1" t="s">
        <v>350</v>
      </c>
      <c r="D60" s="1" t="s">
        <v>351</v>
      </c>
      <c r="E60" s="21">
        <v>300.5</v>
      </c>
      <c r="F60" s="9">
        <v>135</v>
      </c>
      <c r="G60" s="9">
        <v>2</v>
      </c>
      <c r="H60" s="47">
        <v>43476</v>
      </c>
      <c r="I60" s="11" t="s">
        <v>352</v>
      </c>
    </row>
    <row r="61" spans="1:9" x14ac:dyDescent="0.3">
      <c r="A61" s="8">
        <f>IF(B61&lt;&gt;"",ROWS($B$6:B61),"")</f>
        <v>56</v>
      </c>
      <c r="B61" s="1" t="s">
        <v>773</v>
      </c>
      <c r="C61" s="1" t="s">
        <v>774</v>
      </c>
      <c r="D61" s="1" t="s">
        <v>519</v>
      </c>
      <c r="E61" s="21">
        <v>285</v>
      </c>
      <c r="F61" s="9">
        <v>57</v>
      </c>
      <c r="G61" s="9">
        <v>1</v>
      </c>
      <c r="H61" s="47">
        <v>42301</v>
      </c>
      <c r="I61" s="11" t="s">
        <v>472</v>
      </c>
    </row>
    <row r="62" spans="1:9" x14ac:dyDescent="0.3">
      <c r="A62" s="8">
        <f>IF(B62&lt;&gt;"",ROWS($B$6:B62),"")</f>
        <v>57</v>
      </c>
      <c r="B62" s="1" t="s">
        <v>667</v>
      </c>
      <c r="C62" s="1" t="s">
        <v>668</v>
      </c>
      <c r="D62" s="1" t="s">
        <v>316</v>
      </c>
      <c r="E62" s="21">
        <v>272</v>
      </c>
      <c r="F62" s="9">
        <v>48</v>
      </c>
      <c r="G62" s="9">
        <v>1</v>
      </c>
      <c r="H62" s="47">
        <v>43448</v>
      </c>
      <c r="I62" s="11" t="s">
        <v>121</v>
      </c>
    </row>
    <row r="63" spans="1:9" x14ac:dyDescent="0.3">
      <c r="A63" s="8">
        <f>IF(B63&lt;&gt;"",ROWS($B$6:B63),"")</f>
        <v>58</v>
      </c>
      <c r="B63" s="1" t="s">
        <v>209</v>
      </c>
      <c r="C63" s="1" t="s">
        <v>210</v>
      </c>
      <c r="D63" s="1" t="s">
        <v>37</v>
      </c>
      <c r="E63" s="21">
        <v>253</v>
      </c>
      <c r="F63" s="9">
        <v>62</v>
      </c>
      <c r="G63" s="9">
        <v>1</v>
      </c>
      <c r="H63" s="47">
        <v>43469</v>
      </c>
      <c r="I63" s="11" t="s">
        <v>34</v>
      </c>
    </row>
    <row r="64" spans="1:9" x14ac:dyDescent="0.3">
      <c r="A64" s="8">
        <f>IF(B64&lt;&gt;"",ROWS($B$6:B64),"")</f>
        <v>59</v>
      </c>
      <c r="B64" s="1" t="s">
        <v>563</v>
      </c>
      <c r="C64" s="1" t="s">
        <v>564</v>
      </c>
      <c r="D64" s="1" t="s">
        <v>565</v>
      </c>
      <c r="E64" s="21">
        <v>224</v>
      </c>
      <c r="F64" s="9">
        <v>49</v>
      </c>
      <c r="G64" s="9">
        <v>1</v>
      </c>
      <c r="H64" s="47">
        <v>43483</v>
      </c>
      <c r="I64" s="11" t="s">
        <v>200</v>
      </c>
    </row>
    <row r="65" spans="1:9" x14ac:dyDescent="0.3">
      <c r="A65" s="8">
        <f>IF(B65&lt;&gt;"",ROWS($B$6:B65),"")</f>
        <v>60</v>
      </c>
      <c r="B65" s="1" t="s">
        <v>615</v>
      </c>
      <c r="C65" s="1" t="s">
        <v>616</v>
      </c>
      <c r="D65" s="1" t="s">
        <v>410</v>
      </c>
      <c r="E65" s="21">
        <v>162</v>
      </c>
      <c r="F65" s="9">
        <v>54</v>
      </c>
      <c r="G65" s="9">
        <v>1</v>
      </c>
      <c r="H65" s="47">
        <v>42654</v>
      </c>
      <c r="I65" s="11" t="s">
        <v>472</v>
      </c>
    </row>
    <row r="66" spans="1:9" x14ac:dyDescent="0.3">
      <c r="A66" s="8">
        <f>IF(B66&lt;&gt;"",ROWS($B$6:B66),"")</f>
        <v>61</v>
      </c>
      <c r="B66" s="1" t="s">
        <v>693</v>
      </c>
      <c r="C66" s="1" t="s">
        <v>694</v>
      </c>
      <c r="D66" s="1" t="s">
        <v>929</v>
      </c>
      <c r="E66" s="21">
        <v>160</v>
      </c>
      <c r="F66" s="9">
        <v>64</v>
      </c>
      <c r="G66" s="9">
        <v>1</v>
      </c>
      <c r="H66" s="47">
        <v>42988</v>
      </c>
      <c r="I66" s="11" t="s">
        <v>472</v>
      </c>
    </row>
    <row r="67" spans="1:9" x14ac:dyDescent="0.3">
      <c r="A67" s="8">
        <f>IF(B67&lt;&gt;"",ROWS($B$6:B67),"")</f>
        <v>62</v>
      </c>
      <c r="B67" s="1" t="s">
        <v>603</v>
      </c>
      <c r="C67" s="1" t="s">
        <v>604</v>
      </c>
      <c r="D67" s="1" t="s">
        <v>928</v>
      </c>
      <c r="E67" s="21">
        <v>152</v>
      </c>
      <c r="F67" s="9">
        <v>38</v>
      </c>
      <c r="G67" s="9">
        <v>1</v>
      </c>
      <c r="H67" s="47">
        <v>42030</v>
      </c>
      <c r="I67" s="11" t="s">
        <v>472</v>
      </c>
    </row>
    <row r="68" spans="1:9" x14ac:dyDescent="0.3">
      <c r="A68" s="8">
        <f>IF(B68&lt;&gt;"",ROWS($B$6:B68),"")</f>
        <v>63</v>
      </c>
      <c r="B68" s="1" t="s">
        <v>469</v>
      </c>
      <c r="C68" s="1" t="s">
        <v>470</v>
      </c>
      <c r="D68" s="1" t="s">
        <v>471</v>
      </c>
      <c r="E68" s="21">
        <v>130</v>
      </c>
      <c r="F68" s="9">
        <v>52</v>
      </c>
      <c r="G68" s="9">
        <v>1</v>
      </c>
      <c r="H68" s="47">
        <v>43435</v>
      </c>
      <c r="I68" s="11" t="s">
        <v>472</v>
      </c>
    </row>
    <row r="69" spans="1:9" x14ac:dyDescent="0.3">
      <c r="A69" s="8">
        <f>IF(B69&lt;&gt;"",ROWS($B$6:B69),"")</f>
        <v>64</v>
      </c>
      <c r="B69" s="1" t="s">
        <v>825</v>
      </c>
      <c r="C69" s="1" t="s">
        <v>826</v>
      </c>
      <c r="D69" s="1" t="s">
        <v>37</v>
      </c>
      <c r="E69" s="21">
        <v>93</v>
      </c>
      <c r="F69" s="9">
        <v>31</v>
      </c>
      <c r="G69" s="9">
        <v>1</v>
      </c>
      <c r="H69" s="47">
        <v>43056</v>
      </c>
      <c r="I69" s="11" t="s">
        <v>40</v>
      </c>
    </row>
    <row r="70" spans="1:9" x14ac:dyDescent="0.3">
      <c r="A70" s="8">
        <f>IF(B70&lt;&gt;"",ROWS($B$6:B70),"")</f>
        <v>65</v>
      </c>
      <c r="B70" s="1" t="s">
        <v>764</v>
      </c>
      <c r="C70" s="1" t="s">
        <v>765</v>
      </c>
      <c r="D70" s="1" t="s">
        <v>218</v>
      </c>
      <c r="E70" s="21">
        <v>86.3</v>
      </c>
      <c r="F70" s="9">
        <v>26</v>
      </c>
      <c r="G70" s="9">
        <v>1</v>
      </c>
      <c r="H70" s="47">
        <v>43427</v>
      </c>
      <c r="I70" s="11" t="s">
        <v>352</v>
      </c>
    </row>
    <row r="71" spans="1:9" x14ac:dyDescent="0.3">
      <c r="A71" s="8">
        <f>IF(B71&lt;&gt;"",ROWS($B$6:B71),"")</f>
        <v>66</v>
      </c>
      <c r="B71" s="1" t="s">
        <v>411</v>
      </c>
      <c r="C71" s="1" t="s">
        <v>412</v>
      </c>
      <c r="D71" s="1" t="s">
        <v>37</v>
      </c>
      <c r="E71" s="21">
        <v>54</v>
      </c>
      <c r="F71" s="9">
        <v>23</v>
      </c>
      <c r="G71" s="9">
        <v>1</v>
      </c>
      <c r="H71" s="47">
        <v>43462</v>
      </c>
      <c r="I71" s="11" t="s">
        <v>38</v>
      </c>
    </row>
    <row r="72" spans="1:9" x14ac:dyDescent="0.3">
      <c r="A72" s="8">
        <f>IF(B72&lt;&gt;"",ROWS($B$6:B72),"")</f>
        <v>67</v>
      </c>
      <c r="B72" s="1" t="s">
        <v>314</v>
      </c>
      <c r="C72" s="1" t="s">
        <v>315</v>
      </c>
      <c r="D72" s="1" t="s">
        <v>316</v>
      </c>
      <c r="E72" s="21">
        <v>30</v>
      </c>
      <c r="F72" s="9">
        <v>12</v>
      </c>
      <c r="G72" s="9">
        <v>1</v>
      </c>
      <c r="H72" s="47">
        <v>43469</v>
      </c>
      <c r="I72" s="11" t="s">
        <v>40</v>
      </c>
    </row>
    <row r="73" spans="1:9" x14ac:dyDescent="0.3">
      <c r="E73" s="19">
        <f>SUBTOTAL(109,Table3_Vasaris[Pajamos])</f>
        <v>1999552.8800000004</v>
      </c>
      <c r="F73" s="12">
        <f>SUBTOTAL(109,Table3_Vasaris[Žiūrovų skaičius])</f>
        <v>378526</v>
      </c>
    </row>
    <row r="74" spans="1:9" x14ac:dyDescent="0.3">
      <c r="A74" s="51"/>
    </row>
    <row r="75" spans="1:9" x14ac:dyDescent="0.3">
      <c r="A75" s="51"/>
    </row>
    <row r="76" spans="1:9" x14ac:dyDescent="0.3">
      <c r="A76" s="51"/>
    </row>
    <row r="77" spans="1:9" x14ac:dyDescent="0.3">
      <c r="A77" s="51"/>
    </row>
    <row r="78" spans="1:9" x14ac:dyDescent="0.3">
      <c r="A78" s="51"/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967-2F9E-4034-9482-E1B780F8CE5D}">
  <dimension ref="A1:I77"/>
  <sheetViews>
    <sheetView zoomScaleNormal="100" workbookViewId="0">
      <selection activeCell="C10" sqref="C10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15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41</v>
      </c>
      <c r="C6" s="1" t="s">
        <v>42</v>
      </c>
      <c r="D6" s="1" t="s">
        <v>37</v>
      </c>
      <c r="E6" s="21">
        <v>555906.54</v>
      </c>
      <c r="F6" s="9">
        <v>108230</v>
      </c>
      <c r="G6" s="9">
        <v>19</v>
      </c>
      <c r="H6" s="47">
        <v>43532</v>
      </c>
      <c r="I6" s="11" t="s">
        <v>43</v>
      </c>
    </row>
    <row r="7" spans="1:9" x14ac:dyDescent="0.3">
      <c r="A7" s="8">
        <f>IF(B7&lt;&gt;"",ROWS($B$6:B7),"")</f>
        <v>2</v>
      </c>
      <c r="B7" s="1" t="s">
        <v>50</v>
      </c>
      <c r="C7" s="1" t="s">
        <v>50</v>
      </c>
      <c r="D7" s="1" t="s">
        <v>27</v>
      </c>
      <c r="E7" s="21">
        <v>296706</v>
      </c>
      <c r="F7" s="9">
        <v>50075</v>
      </c>
      <c r="G7" s="9">
        <v>18</v>
      </c>
      <c r="H7" s="47">
        <v>43518</v>
      </c>
      <c r="I7" s="11" t="s">
        <v>51</v>
      </c>
    </row>
    <row r="8" spans="1:9" x14ac:dyDescent="0.3">
      <c r="A8" s="8">
        <f>IF(B8&lt;&gt;"",ROWS($B$6:B8),"")</f>
        <v>3</v>
      </c>
      <c r="B8" s="1" t="s">
        <v>99</v>
      </c>
      <c r="C8" s="1" t="s">
        <v>100</v>
      </c>
      <c r="D8" s="1" t="s">
        <v>101</v>
      </c>
      <c r="E8" s="21">
        <v>187028.43</v>
      </c>
      <c r="F8" s="9">
        <v>29873</v>
      </c>
      <c r="G8" s="9">
        <v>26</v>
      </c>
      <c r="H8" s="47">
        <v>43532</v>
      </c>
      <c r="I8" s="11" t="s">
        <v>933</v>
      </c>
    </row>
    <row r="9" spans="1:9" x14ac:dyDescent="0.3">
      <c r="A9" s="8">
        <f>IF(B9&lt;&gt;"",ROWS($B$6:B9),"")</f>
        <v>4</v>
      </c>
      <c r="B9" s="1" t="s">
        <v>39</v>
      </c>
      <c r="C9" s="1" t="s">
        <v>39</v>
      </c>
      <c r="D9" s="1" t="s">
        <v>27</v>
      </c>
      <c r="E9" s="21">
        <v>144522.70000000001</v>
      </c>
      <c r="F9" s="9">
        <v>25823</v>
      </c>
      <c r="G9" s="9">
        <v>10</v>
      </c>
      <c r="H9" s="47">
        <v>43490</v>
      </c>
      <c r="I9" s="11" t="s">
        <v>40</v>
      </c>
    </row>
    <row r="10" spans="1:9" x14ac:dyDescent="0.3">
      <c r="A10" s="8">
        <f>IF(B10&lt;&gt;"",ROWS($B$6:B10),"")</f>
        <v>5</v>
      </c>
      <c r="B10" s="1" t="s">
        <v>142</v>
      </c>
      <c r="C10" s="1" t="s">
        <v>143</v>
      </c>
      <c r="D10" s="1" t="s">
        <v>144</v>
      </c>
      <c r="E10" s="21">
        <v>127442.98</v>
      </c>
      <c r="F10" s="9">
        <v>21765</v>
      </c>
      <c r="G10" s="9">
        <v>15</v>
      </c>
      <c r="H10" s="47">
        <v>43525</v>
      </c>
      <c r="I10" s="11" t="s">
        <v>145</v>
      </c>
    </row>
    <row r="11" spans="1:9" x14ac:dyDescent="0.3">
      <c r="A11" s="8">
        <f>IF(B11&lt;&gt;"",ROWS($B$6:B11),"")</f>
        <v>6</v>
      </c>
      <c r="B11" s="1" t="s">
        <v>161</v>
      </c>
      <c r="C11" s="1" t="s">
        <v>162</v>
      </c>
      <c r="D11" s="1" t="s">
        <v>37</v>
      </c>
      <c r="E11" s="21">
        <v>78811.83</v>
      </c>
      <c r="F11" s="9">
        <v>13158</v>
      </c>
      <c r="G11" s="9">
        <v>13</v>
      </c>
      <c r="H11" s="47">
        <v>43546</v>
      </c>
      <c r="I11" s="11" t="s">
        <v>43</v>
      </c>
    </row>
    <row r="12" spans="1:9" x14ac:dyDescent="0.3">
      <c r="A12" s="8">
        <f>IF(B12&lt;&gt;"",ROWS($B$6:B12),"")</f>
        <v>7</v>
      </c>
      <c r="B12" s="1" t="s">
        <v>190</v>
      </c>
      <c r="C12" s="1" t="s">
        <v>191</v>
      </c>
      <c r="D12" s="1" t="s">
        <v>192</v>
      </c>
      <c r="E12" s="21">
        <v>68503.53</v>
      </c>
      <c r="F12" s="9">
        <v>12319</v>
      </c>
      <c r="G12" s="9">
        <v>15</v>
      </c>
      <c r="H12" s="47">
        <v>43539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135</v>
      </c>
      <c r="C13" s="1" t="s">
        <v>136</v>
      </c>
      <c r="D13" s="1" t="s">
        <v>137</v>
      </c>
      <c r="E13" s="21">
        <v>61005.349999999977</v>
      </c>
      <c r="F13" s="9">
        <v>13445</v>
      </c>
      <c r="G13" s="9">
        <v>16</v>
      </c>
      <c r="H13" s="47">
        <v>43546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73</v>
      </c>
      <c r="C14" s="1" t="s">
        <v>74</v>
      </c>
      <c r="D14" s="1" t="s">
        <v>37</v>
      </c>
      <c r="E14" s="21">
        <v>54905.9</v>
      </c>
      <c r="F14" s="9">
        <v>9392</v>
      </c>
      <c r="G14" s="9">
        <v>8</v>
      </c>
      <c r="H14" s="47">
        <v>43476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263</v>
      </c>
      <c r="C15" s="1" t="s">
        <v>264</v>
      </c>
      <c r="D15" s="1" t="s">
        <v>37</v>
      </c>
      <c r="E15" s="21">
        <v>54202.33</v>
      </c>
      <c r="F15" s="9">
        <v>9492</v>
      </c>
      <c r="G15" s="9">
        <v>13</v>
      </c>
      <c r="H15" s="47">
        <v>43532</v>
      </c>
      <c r="I15" s="11" t="s">
        <v>40</v>
      </c>
    </row>
    <row r="16" spans="1:9" x14ac:dyDescent="0.3">
      <c r="A16" s="8">
        <f>IF(B16&lt;&gt;"",ROWS($B$6:B16),"")</f>
        <v>11</v>
      </c>
      <c r="B16" s="1" t="s">
        <v>96</v>
      </c>
      <c r="C16" s="1" t="s">
        <v>97</v>
      </c>
      <c r="D16" s="1" t="s">
        <v>98</v>
      </c>
      <c r="E16" s="21">
        <v>39679.72</v>
      </c>
      <c r="F16" s="9">
        <v>8320</v>
      </c>
      <c r="G16" s="9">
        <v>11</v>
      </c>
      <c r="H16" s="47">
        <v>43504</v>
      </c>
      <c r="I16" s="11" t="s">
        <v>934</v>
      </c>
    </row>
    <row r="17" spans="1:9" x14ac:dyDescent="0.3">
      <c r="A17" s="8">
        <f>IF(B17&lt;&gt;"",ROWS($B$6:B17),"")</f>
        <v>12</v>
      </c>
      <c r="B17" s="1" t="s">
        <v>102</v>
      </c>
      <c r="C17" s="1" t="s">
        <v>103</v>
      </c>
      <c r="D17" s="1" t="s">
        <v>37</v>
      </c>
      <c r="E17" s="21">
        <v>37589.519999999997</v>
      </c>
      <c r="F17" s="9">
        <v>6011</v>
      </c>
      <c r="G17" s="9">
        <v>13</v>
      </c>
      <c r="H17" s="47">
        <v>43511</v>
      </c>
      <c r="I17" s="11" t="s">
        <v>82</v>
      </c>
    </row>
    <row r="18" spans="1:9" x14ac:dyDescent="0.3">
      <c r="A18" s="8">
        <f>IF(B18&lt;&gt;"",ROWS($B$6:B18),"")</f>
        <v>13</v>
      </c>
      <c r="B18" s="1" t="s">
        <v>276</v>
      </c>
      <c r="C18" s="1" t="s">
        <v>276</v>
      </c>
      <c r="D18" s="1" t="s">
        <v>277</v>
      </c>
      <c r="E18" s="21">
        <v>36536</v>
      </c>
      <c r="F18" s="9">
        <v>8249</v>
      </c>
      <c r="G18" s="9">
        <v>10</v>
      </c>
      <c r="H18" s="47">
        <v>43525</v>
      </c>
      <c r="I18" s="11" t="s">
        <v>278</v>
      </c>
    </row>
    <row r="19" spans="1:9" x14ac:dyDescent="0.3">
      <c r="A19" s="8">
        <f>IF(B19&lt;&gt;"",ROWS($B$6:B19),"")</f>
        <v>14</v>
      </c>
      <c r="B19" s="1" t="s">
        <v>216</v>
      </c>
      <c r="C19" s="1" t="s">
        <v>217</v>
      </c>
      <c r="D19" s="1" t="s">
        <v>218</v>
      </c>
      <c r="E19" s="21">
        <v>32791</v>
      </c>
      <c r="F19" s="9">
        <v>7755</v>
      </c>
      <c r="G19" s="9">
        <v>15</v>
      </c>
      <c r="H19" s="47">
        <v>43518</v>
      </c>
      <c r="I19" s="11" t="s">
        <v>121</v>
      </c>
    </row>
    <row r="20" spans="1:9" x14ac:dyDescent="0.3">
      <c r="A20" s="8">
        <f>IF(B20&lt;&gt;"",ROWS($B$6:B20),"")</f>
        <v>15</v>
      </c>
      <c r="B20" s="1" t="s">
        <v>335</v>
      </c>
      <c r="C20" s="1" t="s">
        <v>336</v>
      </c>
      <c r="D20" s="1" t="s">
        <v>337</v>
      </c>
      <c r="E20" s="21">
        <v>30367.16</v>
      </c>
      <c r="F20" s="9">
        <v>5561</v>
      </c>
      <c r="G20" s="9">
        <v>15</v>
      </c>
      <c r="H20" s="47">
        <v>43525</v>
      </c>
      <c r="I20" s="11" t="s">
        <v>40</v>
      </c>
    </row>
    <row r="21" spans="1:9" x14ac:dyDescent="0.3">
      <c r="A21" s="8">
        <f>IF(B21&lt;&gt;"",ROWS($B$6:B21),"")</f>
        <v>16</v>
      </c>
      <c r="B21" s="1" t="s">
        <v>355</v>
      </c>
      <c r="C21" s="1" t="s">
        <v>356</v>
      </c>
      <c r="D21" s="1" t="s">
        <v>183</v>
      </c>
      <c r="E21" s="21">
        <v>25970</v>
      </c>
      <c r="F21" s="9">
        <v>4376</v>
      </c>
      <c r="G21" s="9">
        <v>6</v>
      </c>
      <c r="H21" s="47">
        <v>43532</v>
      </c>
      <c r="I21" s="11" t="s">
        <v>121</v>
      </c>
    </row>
    <row r="22" spans="1:9" x14ac:dyDescent="0.3">
      <c r="A22" s="8">
        <f>IF(B22&lt;&gt;"",ROWS($B$6:B22),"")</f>
        <v>17</v>
      </c>
      <c r="B22" s="1" t="s">
        <v>370</v>
      </c>
      <c r="C22" s="1" t="s">
        <v>371</v>
      </c>
      <c r="D22" s="1" t="s">
        <v>372</v>
      </c>
      <c r="E22" s="21">
        <v>24089.68</v>
      </c>
      <c r="F22" s="9">
        <v>4313</v>
      </c>
      <c r="G22" s="9">
        <v>14</v>
      </c>
      <c r="H22" s="47">
        <v>43525</v>
      </c>
      <c r="I22" s="11" t="s">
        <v>352</v>
      </c>
    </row>
    <row r="23" spans="1:9" x14ac:dyDescent="0.3">
      <c r="A23" s="8">
        <f>IF(B23&lt;&gt;"",ROWS($B$6:B23),"")</f>
        <v>18</v>
      </c>
      <c r="B23" s="1" t="s">
        <v>111</v>
      </c>
      <c r="C23" s="1" t="s">
        <v>112</v>
      </c>
      <c r="D23" s="1" t="s">
        <v>37</v>
      </c>
      <c r="E23" s="21">
        <v>20458.599999999999</v>
      </c>
      <c r="F23" s="9">
        <v>4195</v>
      </c>
      <c r="G23" s="9">
        <v>8</v>
      </c>
      <c r="H23" s="47">
        <v>43490</v>
      </c>
      <c r="I23" s="11" t="s">
        <v>935</v>
      </c>
    </row>
    <row r="24" spans="1:9" x14ac:dyDescent="0.3">
      <c r="A24" s="8">
        <f>IF(B24&lt;&gt;"",ROWS($B$6:B24),"")</f>
        <v>19</v>
      </c>
      <c r="B24" s="1" t="s">
        <v>421</v>
      </c>
      <c r="C24" s="1" t="s">
        <v>422</v>
      </c>
      <c r="D24" s="1" t="s">
        <v>423</v>
      </c>
      <c r="E24" s="21">
        <v>17984.23</v>
      </c>
      <c r="F24" s="9">
        <v>3184</v>
      </c>
      <c r="G24" s="9">
        <v>17</v>
      </c>
      <c r="H24" s="47">
        <v>43539</v>
      </c>
      <c r="I24" s="11" t="s">
        <v>352</v>
      </c>
    </row>
    <row r="25" spans="1:9" x14ac:dyDescent="0.3">
      <c r="A25" s="8">
        <f>IF(B25&lt;&gt;"",ROWS($B$6:B25),"")</f>
        <v>20</v>
      </c>
      <c r="B25" s="1" t="s">
        <v>292</v>
      </c>
      <c r="C25" s="1" t="s">
        <v>293</v>
      </c>
      <c r="D25" s="1" t="s">
        <v>37</v>
      </c>
      <c r="E25" s="21">
        <v>15244.850000000002</v>
      </c>
      <c r="F25" s="9">
        <v>2552</v>
      </c>
      <c r="G25" s="9">
        <v>6</v>
      </c>
      <c r="H25" s="47">
        <v>43153</v>
      </c>
      <c r="I25" s="11" t="s">
        <v>166</v>
      </c>
    </row>
    <row r="26" spans="1:9" x14ac:dyDescent="0.3">
      <c r="A26" s="8">
        <f>IF(B26&lt;&gt;"",ROWS($B$6:B26),"")</f>
        <v>21</v>
      </c>
      <c r="B26" s="1" t="s">
        <v>120</v>
      </c>
      <c r="C26" s="1" t="s">
        <v>120</v>
      </c>
      <c r="D26" s="1" t="s">
        <v>27</v>
      </c>
      <c r="E26" s="21">
        <v>15025</v>
      </c>
      <c r="F26" s="9">
        <v>3634</v>
      </c>
      <c r="G26" s="9">
        <v>12</v>
      </c>
      <c r="H26" s="47">
        <v>43504</v>
      </c>
      <c r="I26" s="11" t="s">
        <v>121</v>
      </c>
    </row>
    <row r="27" spans="1:9" x14ac:dyDescent="0.3">
      <c r="A27" s="8">
        <f>IF(B27&lt;&gt;"",ROWS($B$6:B27),"")</f>
        <v>22</v>
      </c>
      <c r="B27" s="1" t="s">
        <v>483</v>
      </c>
      <c r="C27" s="1" t="s">
        <v>484</v>
      </c>
      <c r="D27" s="1" t="s">
        <v>183</v>
      </c>
      <c r="E27" s="21">
        <v>12287</v>
      </c>
      <c r="F27" s="9">
        <v>2162</v>
      </c>
      <c r="G27" s="9">
        <v>5</v>
      </c>
      <c r="H27" s="47">
        <v>43525</v>
      </c>
      <c r="I27" s="11" t="s">
        <v>121</v>
      </c>
    </row>
    <row r="28" spans="1:9" x14ac:dyDescent="0.3">
      <c r="A28" s="8">
        <f>IF(B28&lt;&gt;"",ROWS($B$6:B28),"")</f>
        <v>23</v>
      </c>
      <c r="B28" s="1" t="s">
        <v>366</v>
      </c>
      <c r="C28" s="1" t="s">
        <v>367</v>
      </c>
      <c r="D28" s="1" t="s">
        <v>183</v>
      </c>
      <c r="E28" s="21">
        <v>11688</v>
      </c>
      <c r="F28" s="9">
        <v>1902</v>
      </c>
      <c r="G28" s="9">
        <v>7</v>
      </c>
      <c r="H28" s="47">
        <v>43553</v>
      </c>
      <c r="I28" s="11" t="s">
        <v>121</v>
      </c>
    </row>
    <row r="29" spans="1:9" x14ac:dyDescent="0.3">
      <c r="A29" s="8">
        <f>IF(B29&lt;&gt;"",ROWS($B$6:B29),"")</f>
        <v>24</v>
      </c>
      <c r="B29" s="1" t="s">
        <v>491</v>
      </c>
      <c r="C29" s="1" t="s">
        <v>492</v>
      </c>
      <c r="D29" s="1" t="s">
        <v>37</v>
      </c>
      <c r="E29" s="21">
        <v>11450.12</v>
      </c>
      <c r="F29" s="9">
        <v>2072</v>
      </c>
      <c r="G29" s="9">
        <v>5</v>
      </c>
      <c r="H29" s="47">
        <v>43531</v>
      </c>
      <c r="I29" s="11" t="s">
        <v>493</v>
      </c>
    </row>
    <row r="30" spans="1:9" x14ac:dyDescent="0.3">
      <c r="A30" s="8">
        <f>IF(B30&lt;&gt;"",ROWS($B$6:B30),"")</f>
        <v>25</v>
      </c>
      <c r="B30" s="1" t="s">
        <v>515</v>
      </c>
      <c r="C30" s="1" t="s">
        <v>516</v>
      </c>
      <c r="D30" s="1" t="s">
        <v>37</v>
      </c>
      <c r="E30" s="21">
        <v>9959.5</v>
      </c>
      <c r="F30" s="9">
        <v>1762</v>
      </c>
      <c r="G30" s="9">
        <v>10</v>
      </c>
      <c r="H30" s="47">
        <v>43532</v>
      </c>
      <c r="I30" s="11" t="s">
        <v>352</v>
      </c>
    </row>
    <row r="31" spans="1:9" x14ac:dyDescent="0.3">
      <c r="A31" s="8">
        <f>IF(B31&lt;&gt;"",ROWS($B$6:B31),"")</f>
        <v>26</v>
      </c>
      <c r="B31" s="1" t="s">
        <v>450</v>
      </c>
      <c r="C31" s="1" t="s">
        <v>451</v>
      </c>
      <c r="D31" s="1" t="s">
        <v>37</v>
      </c>
      <c r="E31" s="21">
        <v>9484.16</v>
      </c>
      <c r="F31" s="9">
        <v>1843</v>
      </c>
      <c r="G31" s="9">
        <v>23</v>
      </c>
      <c r="H31" s="47">
        <v>43553</v>
      </c>
      <c r="I31" s="11" t="s">
        <v>933</v>
      </c>
    </row>
    <row r="32" spans="1:9" x14ac:dyDescent="0.3">
      <c r="A32" s="8">
        <f>IF(B32&lt;&gt;"",ROWS($B$6:B32),"")</f>
        <v>27</v>
      </c>
      <c r="B32" s="1" t="s">
        <v>75</v>
      </c>
      <c r="C32" s="1" t="s">
        <v>76</v>
      </c>
      <c r="D32" s="1" t="s">
        <v>37</v>
      </c>
      <c r="E32" s="21">
        <v>9380.85</v>
      </c>
      <c r="F32" s="9">
        <v>1881</v>
      </c>
      <c r="G32" s="9">
        <v>5</v>
      </c>
      <c r="H32" s="47">
        <v>43476</v>
      </c>
      <c r="I32" s="11" t="s">
        <v>933</v>
      </c>
    </row>
    <row r="33" spans="1:9" x14ac:dyDescent="0.3">
      <c r="A33" s="8">
        <f>IF(B33&lt;&gt;"",ROWS($B$6:B33),"")</f>
        <v>28</v>
      </c>
      <c r="B33" s="1" t="s">
        <v>279</v>
      </c>
      <c r="C33" s="1" t="s">
        <v>280</v>
      </c>
      <c r="D33" s="1" t="s">
        <v>183</v>
      </c>
      <c r="E33" s="21">
        <v>8369.6</v>
      </c>
      <c r="F33" s="9">
        <v>1354</v>
      </c>
      <c r="G33" s="9">
        <v>1</v>
      </c>
      <c r="H33" s="47">
        <v>43511</v>
      </c>
      <c r="I33" s="11" t="s">
        <v>40</v>
      </c>
    </row>
    <row r="34" spans="1:9" x14ac:dyDescent="0.3">
      <c r="A34" s="8">
        <f>IF(B34&lt;&gt;"",ROWS($B$6:B34),"")</f>
        <v>29</v>
      </c>
      <c r="B34" s="1" t="s">
        <v>464</v>
      </c>
      <c r="C34" s="1" t="s">
        <v>464</v>
      </c>
      <c r="D34" s="1" t="s">
        <v>27</v>
      </c>
      <c r="E34" s="21">
        <v>7726</v>
      </c>
      <c r="F34" s="9">
        <v>2993</v>
      </c>
      <c r="G34" s="9">
        <v>7</v>
      </c>
      <c r="H34" s="47">
        <v>43189</v>
      </c>
      <c r="I34" s="11" t="s">
        <v>465</v>
      </c>
    </row>
    <row r="35" spans="1:9" x14ac:dyDescent="0.3">
      <c r="A35" s="8">
        <f>IF(B35&lt;&gt;"",ROWS($B$6:B35),"")</f>
        <v>30</v>
      </c>
      <c r="B35" s="1" t="s">
        <v>173</v>
      </c>
      <c r="C35" s="1" t="s">
        <v>174</v>
      </c>
      <c r="D35" s="1" t="s">
        <v>175</v>
      </c>
      <c r="E35" s="21">
        <v>7681</v>
      </c>
      <c r="F35" s="9">
        <v>2105</v>
      </c>
      <c r="G35" s="9">
        <v>4</v>
      </c>
      <c r="H35" s="47">
        <v>43385</v>
      </c>
      <c r="I35" s="11" t="s">
        <v>40</v>
      </c>
    </row>
    <row r="36" spans="1:9" x14ac:dyDescent="0.3">
      <c r="A36" s="8">
        <f>IF(B36&lt;&gt;"",ROWS($B$6:B36),"")</f>
        <v>31</v>
      </c>
      <c r="B36" s="1" t="s">
        <v>558</v>
      </c>
      <c r="C36" s="1" t="s">
        <v>559</v>
      </c>
      <c r="D36" s="1" t="s">
        <v>234</v>
      </c>
      <c r="E36" s="21">
        <v>7387.28</v>
      </c>
      <c r="F36" s="9">
        <v>1397</v>
      </c>
      <c r="G36" s="9">
        <v>5</v>
      </c>
      <c r="H36" s="47">
        <v>43539</v>
      </c>
      <c r="I36" s="11" t="s">
        <v>240</v>
      </c>
    </row>
    <row r="37" spans="1:9" x14ac:dyDescent="0.3">
      <c r="A37" s="8">
        <f>IF(B37&lt;&gt;"",ROWS($B$6:B37),"")</f>
        <v>32</v>
      </c>
      <c r="B37" s="1" t="s">
        <v>541</v>
      </c>
      <c r="C37" s="1" t="s">
        <v>542</v>
      </c>
      <c r="D37" s="1" t="s">
        <v>316</v>
      </c>
      <c r="E37" s="21">
        <v>7172.89</v>
      </c>
      <c r="F37" s="9">
        <v>1586</v>
      </c>
      <c r="G37" s="9">
        <v>10</v>
      </c>
      <c r="H37" s="47">
        <v>43525</v>
      </c>
      <c r="I37" s="11" t="s">
        <v>145</v>
      </c>
    </row>
    <row r="38" spans="1:9" x14ac:dyDescent="0.3">
      <c r="A38" s="8">
        <f>IF(B38&lt;&gt;"",ROWS($B$6:B38),"")</f>
        <v>33</v>
      </c>
      <c r="B38" s="1" t="s">
        <v>297</v>
      </c>
      <c r="C38" s="1" t="s">
        <v>298</v>
      </c>
      <c r="D38" s="1" t="s">
        <v>299</v>
      </c>
      <c r="E38" s="21">
        <v>6420.23</v>
      </c>
      <c r="F38" s="9">
        <v>1446</v>
      </c>
      <c r="G38" s="9">
        <v>11</v>
      </c>
      <c r="H38" s="47">
        <v>43511</v>
      </c>
      <c r="I38" s="11" t="s">
        <v>40</v>
      </c>
    </row>
    <row r="39" spans="1:9" x14ac:dyDescent="0.3">
      <c r="A39" s="8">
        <f>IF(B39&lt;&gt;"",ROWS($B$6:B39),"")</f>
        <v>34</v>
      </c>
      <c r="B39" s="1" t="s">
        <v>79</v>
      </c>
      <c r="C39" s="1" t="s">
        <v>80</v>
      </c>
      <c r="D39" s="1" t="s">
        <v>926</v>
      </c>
      <c r="E39" s="21">
        <v>5637.96</v>
      </c>
      <c r="F39" s="9">
        <v>1016</v>
      </c>
      <c r="G39" s="9">
        <v>6</v>
      </c>
      <c r="H39" s="47">
        <v>43406</v>
      </c>
      <c r="I39" s="11" t="s">
        <v>82</v>
      </c>
    </row>
    <row r="40" spans="1:9" x14ac:dyDescent="0.3">
      <c r="A40" s="8">
        <f>IF(B40&lt;&gt;"",ROWS($B$6:B40),"")</f>
        <v>35</v>
      </c>
      <c r="B40" s="1" t="s">
        <v>499</v>
      </c>
      <c r="C40" s="1" t="s">
        <v>500</v>
      </c>
      <c r="D40" s="1" t="s">
        <v>501</v>
      </c>
      <c r="E40" s="21">
        <v>5582.64</v>
      </c>
      <c r="F40" s="9">
        <v>954</v>
      </c>
      <c r="G40" s="9">
        <v>11</v>
      </c>
      <c r="H40" s="47">
        <v>43553</v>
      </c>
      <c r="I40" s="11" t="s">
        <v>352</v>
      </c>
    </row>
    <row r="41" spans="1:9" x14ac:dyDescent="0.3">
      <c r="A41" s="8">
        <f>IF(B41&lt;&gt;"",ROWS($B$6:B41),"")</f>
        <v>36</v>
      </c>
      <c r="B41" s="1" t="s">
        <v>586</v>
      </c>
      <c r="C41" s="1" t="s">
        <v>587</v>
      </c>
      <c r="D41" s="1" t="s">
        <v>183</v>
      </c>
      <c r="E41" s="21">
        <v>5578</v>
      </c>
      <c r="F41" s="9">
        <v>1189</v>
      </c>
      <c r="G41" s="9">
        <v>11</v>
      </c>
      <c r="H41" s="47">
        <v>43539</v>
      </c>
      <c r="I41" s="11" t="s">
        <v>588</v>
      </c>
    </row>
    <row r="42" spans="1:9" x14ac:dyDescent="0.3">
      <c r="A42" s="8">
        <f>IF(B42&lt;&gt;"",ROWS($B$6:B42),"")</f>
        <v>37</v>
      </c>
      <c r="B42" s="1" t="s">
        <v>302</v>
      </c>
      <c r="C42" s="1" t="s">
        <v>303</v>
      </c>
      <c r="D42" s="1" t="s">
        <v>234</v>
      </c>
      <c r="E42" s="21">
        <v>4311.1000000000004</v>
      </c>
      <c r="F42" s="9">
        <v>836</v>
      </c>
      <c r="G42" s="9">
        <v>3</v>
      </c>
      <c r="H42" s="47">
        <v>43504</v>
      </c>
      <c r="I42" s="11" t="s">
        <v>240</v>
      </c>
    </row>
    <row r="43" spans="1:9" x14ac:dyDescent="0.3">
      <c r="A43" s="8">
        <f>IF(B43&lt;&gt;"",ROWS($B$6:B43),"")</f>
        <v>38</v>
      </c>
      <c r="B43" s="1" t="s">
        <v>663</v>
      </c>
      <c r="C43" s="1" t="s">
        <v>664</v>
      </c>
      <c r="D43" s="1" t="s">
        <v>224</v>
      </c>
      <c r="E43" s="21">
        <v>4033.47</v>
      </c>
      <c r="F43" s="9">
        <v>757</v>
      </c>
      <c r="G43" s="9">
        <v>7</v>
      </c>
      <c r="H43" s="47">
        <v>43546</v>
      </c>
      <c r="I43" s="11" t="s">
        <v>352</v>
      </c>
    </row>
    <row r="44" spans="1:9" x14ac:dyDescent="0.3">
      <c r="A44" s="8">
        <f>IF(B44&lt;&gt;"",ROWS($B$6:B44),"")</f>
        <v>39</v>
      </c>
      <c r="B44" s="1" t="s">
        <v>633</v>
      </c>
      <c r="C44" s="1" t="s">
        <v>634</v>
      </c>
      <c r="D44" s="1" t="s">
        <v>635</v>
      </c>
      <c r="E44" s="21">
        <v>3323</v>
      </c>
      <c r="F44" s="9">
        <v>1110</v>
      </c>
      <c r="G44" s="9">
        <v>4</v>
      </c>
      <c r="H44" s="47">
        <v>43525</v>
      </c>
      <c r="I44" s="11" t="s">
        <v>200</v>
      </c>
    </row>
    <row r="45" spans="1:9" x14ac:dyDescent="0.3">
      <c r="A45" s="8">
        <f>IF(B45&lt;&gt;"",ROWS($B$6:B45),"")</f>
        <v>40</v>
      </c>
      <c r="B45" s="1" t="s">
        <v>197</v>
      </c>
      <c r="C45" s="1" t="s">
        <v>198</v>
      </c>
      <c r="D45" s="1" t="s">
        <v>199</v>
      </c>
      <c r="E45" s="21">
        <v>3275</v>
      </c>
      <c r="F45" s="9">
        <v>506</v>
      </c>
      <c r="G45" s="9">
        <v>4</v>
      </c>
      <c r="H45" s="47">
        <v>43469</v>
      </c>
      <c r="I45" s="11" t="s">
        <v>200</v>
      </c>
    </row>
    <row r="46" spans="1:9" x14ac:dyDescent="0.3">
      <c r="A46" s="8">
        <f>IF(B46&lt;&gt;"",ROWS($B$6:B46),"")</f>
        <v>41</v>
      </c>
      <c r="B46" s="1" t="s">
        <v>469</v>
      </c>
      <c r="C46" s="1" t="s">
        <v>470</v>
      </c>
      <c r="D46" s="1" t="s">
        <v>471</v>
      </c>
      <c r="E46" s="21">
        <v>3048.5</v>
      </c>
      <c r="F46" s="9">
        <v>1143</v>
      </c>
      <c r="G46" s="9">
        <v>1</v>
      </c>
      <c r="H46" s="47">
        <v>43435</v>
      </c>
      <c r="I46" s="11" t="s">
        <v>472</v>
      </c>
    </row>
    <row r="47" spans="1:9" x14ac:dyDescent="0.3">
      <c r="A47" s="8">
        <f>IF(B47&lt;&gt;"",ROWS($B$6:B47),"")</f>
        <v>42</v>
      </c>
      <c r="B47" s="1" t="s">
        <v>627</v>
      </c>
      <c r="C47" s="1" t="s">
        <v>628</v>
      </c>
      <c r="D47" s="1" t="s">
        <v>629</v>
      </c>
      <c r="E47" s="21">
        <v>2790</v>
      </c>
      <c r="F47" s="9">
        <v>680</v>
      </c>
      <c r="G47" s="9">
        <v>4</v>
      </c>
      <c r="H47" s="47">
        <v>43525</v>
      </c>
      <c r="I47" s="11" t="s">
        <v>200</v>
      </c>
    </row>
    <row r="48" spans="1:9" x14ac:dyDescent="0.3">
      <c r="A48" s="8">
        <f>IF(B48&lt;&gt;"",ROWS($B$6:B48),"")</f>
        <v>43</v>
      </c>
      <c r="B48" s="1" t="s">
        <v>424</v>
      </c>
      <c r="C48" s="1" t="s">
        <v>425</v>
      </c>
      <c r="D48" s="1" t="s">
        <v>37</v>
      </c>
      <c r="E48" s="21">
        <v>2717.56</v>
      </c>
      <c r="F48" s="9">
        <v>499</v>
      </c>
      <c r="G48" s="9">
        <v>6</v>
      </c>
      <c r="H48" s="47">
        <v>43518</v>
      </c>
      <c r="I48" s="11" t="s">
        <v>40</v>
      </c>
    </row>
    <row r="49" spans="1:9" x14ac:dyDescent="0.3">
      <c r="A49" s="8">
        <f>IF(B49&lt;&gt;"",ROWS($B$6:B49),"")</f>
        <v>44</v>
      </c>
      <c r="B49" s="1" t="s">
        <v>636</v>
      </c>
      <c r="C49" s="1" t="s">
        <v>637</v>
      </c>
      <c r="D49" s="1" t="s">
        <v>37</v>
      </c>
      <c r="E49" s="21">
        <v>2596.89</v>
      </c>
      <c r="F49" s="9">
        <v>459</v>
      </c>
      <c r="G49" s="9">
        <v>7</v>
      </c>
      <c r="H49" s="47">
        <v>43553</v>
      </c>
      <c r="I49" s="11" t="s">
        <v>934</v>
      </c>
    </row>
    <row r="50" spans="1:9" x14ac:dyDescent="0.3">
      <c r="A50" s="8">
        <f>IF(B50&lt;&gt;"",ROWS($B$6:B50),"")</f>
        <v>45</v>
      </c>
      <c r="B50" s="1" t="s">
        <v>692</v>
      </c>
      <c r="C50" s="1" t="s">
        <v>692</v>
      </c>
      <c r="D50" s="1" t="s">
        <v>27</v>
      </c>
      <c r="E50" s="21">
        <v>2572.8000000000002</v>
      </c>
      <c r="F50" s="9">
        <v>1523</v>
      </c>
      <c r="G50" s="9">
        <v>8</v>
      </c>
      <c r="H50" s="47">
        <v>43539</v>
      </c>
      <c r="I50" s="11" t="s">
        <v>546</v>
      </c>
    </row>
    <row r="51" spans="1:9" x14ac:dyDescent="0.3">
      <c r="A51" s="8">
        <f>IF(B51&lt;&gt;"",ROWS($B$6:B51),"")</f>
        <v>46</v>
      </c>
      <c r="B51" s="1" t="s">
        <v>517</v>
      </c>
      <c r="C51" s="1" t="s">
        <v>518</v>
      </c>
      <c r="D51" s="1" t="s">
        <v>519</v>
      </c>
      <c r="E51" s="21">
        <v>1566.5</v>
      </c>
      <c r="F51" s="9">
        <v>549</v>
      </c>
      <c r="G51" s="9">
        <v>1</v>
      </c>
      <c r="H51" s="47">
        <v>43379</v>
      </c>
      <c r="I51" s="11" t="s">
        <v>472</v>
      </c>
    </row>
    <row r="52" spans="1:9" x14ac:dyDescent="0.3">
      <c r="A52" s="8">
        <f>IF(B52&lt;&gt;"",ROWS($B$6:B52),"")</f>
        <v>47</v>
      </c>
      <c r="B52" s="1" t="s">
        <v>257</v>
      </c>
      <c r="C52" s="1" t="s">
        <v>258</v>
      </c>
      <c r="D52" s="1" t="s">
        <v>259</v>
      </c>
      <c r="E52" s="21">
        <v>1431.28</v>
      </c>
      <c r="F52" s="9">
        <v>287</v>
      </c>
      <c r="G52" s="9">
        <v>5</v>
      </c>
      <c r="H52" s="47">
        <v>43560</v>
      </c>
      <c r="I52" s="11" t="s">
        <v>40</v>
      </c>
    </row>
    <row r="53" spans="1:9" x14ac:dyDescent="0.3">
      <c r="A53" s="8">
        <f>IF(B53&lt;&gt;"",ROWS($B$6:B53),"")</f>
        <v>48</v>
      </c>
      <c r="B53" s="1" t="s">
        <v>452</v>
      </c>
      <c r="C53" s="1" t="s">
        <v>453</v>
      </c>
      <c r="D53" s="1" t="s">
        <v>37</v>
      </c>
      <c r="E53" s="21">
        <v>1424.02</v>
      </c>
      <c r="F53" s="9">
        <v>279</v>
      </c>
      <c r="G53" s="9">
        <v>2</v>
      </c>
      <c r="H53" s="47">
        <v>43483</v>
      </c>
      <c r="I53" s="11" t="s">
        <v>240</v>
      </c>
    </row>
    <row r="54" spans="1:9" x14ac:dyDescent="0.3">
      <c r="A54" s="8">
        <f>IF(B54&lt;&gt;"",ROWS($B$6:B54),"")</f>
        <v>49</v>
      </c>
      <c r="B54" s="1" t="s">
        <v>235</v>
      </c>
      <c r="C54" s="1" t="s">
        <v>236</v>
      </c>
      <c r="D54" s="1" t="s">
        <v>237</v>
      </c>
      <c r="E54" s="21">
        <v>1337.5</v>
      </c>
      <c r="F54" s="9">
        <v>285</v>
      </c>
      <c r="G54" s="9">
        <v>3</v>
      </c>
      <c r="H54" s="47">
        <v>43483</v>
      </c>
      <c r="I54" s="11" t="s">
        <v>82</v>
      </c>
    </row>
    <row r="55" spans="1:9" x14ac:dyDescent="0.3">
      <c r="A55" s="8">
        <f>IF(B55&lt;&gt;"",ROWS($B$6:B55),"")</f>
        <v>50</v>
      </c>
      <c r="B55" s="1" t="s">
        <v>603</v>
      </c>
      <c r="C55" s="1" t="s">
        <v>604</v>
      </c>
      <c r="D55" s="1" t="s">
        <v>605</v>
      </c>
      <c r="E55" s="21">
        <v>1127</v>
      </c>
      <c r="F55" s="9">
        <v>364</v>
      </c>
      <c r="G55" s="9">
        <v>1</v>
      </c>
      <c r="H55" s="47">
        <v>42030</v>
      </c>
      <c r="I55" s="11" t="s">
        <v>472</v>
      </c>
    </row>
    <row r="56" spans="1:9" x14ac:dyDescent="0.3">
      <c r="A56" s="8">
        <f>IF(B56&lt;&gt;"",ROWS($B$6:B56),"")</f>
        <v>51</v>
      </c>
      <c r="B56" s="1" t="s">
        <v>796</v>
      </c>
      <c r="C56" s="1" t="s">
        <v>797</v>
      </c>
      <c r="D56" s="1" t="s">
        <v>316</v>
      </c>
      <c r="E56" s="21">
        <v>1111.01</v>
      </c>
      <c r="F56" s="9">
        <v>229</v>
      </c>
      <c r="G56" s="9">
        <v>12</v>
      </c>
      <c r="H56" s="47">
        <v>43539</v>
      </c>
      <c r="I56" s="11" t="s">
        <v>352</v>
      </c>
    </row>
    <row r="57" spans="1:9" x14ac:dyDescent="0.3">
      <c r="A57" s="8">
        <f>IF(B57&lt;&gt;"",ROWS($B$6:B57),"")</f>
        <v>52</v>
      </c>
      <c r="B57" s="1" t="s">
        <v>538</v>
      </c>
      <c r="C57" s="1" t="s">
        <v>539</v>
      </c>
      <c r="D57" s="1" t="s">
        <v>540</v>
      </c>
      <c r="E57" s="21">
        <v>880</v>
      </c>
      <c r="F57" s="9">
        <v>192</v>
      </c>
      <c r="G57" s="9">
        <v>2</v>
      </c>
      <c r="H57" s="47">
        <v>43518</v>
      </c>
      <c r="I57" s="11" t="s">
        <v>200</v>
      </c>
    </row>
    <row r="58" spans="1:9" x14ac:dyDescent="0.3">
      <c r="A58" s="8">
        <f>IF(B58&lt;&gt;"",ROWS($B$6:B58),"")</f>
        <v>53</v>
      </c>
      <c r="B58" s="1" t="s">
        <v>645</v>
      </c>
      <c r="C58" s="1" t="s">
        <v>646</v>
      </c>
      <c r="D58" s="1" t="s">
        <v>287</v>
      </c>
      <c r="E58" s="21">
        <v>842</v>
      </c>
      <c r="F58" s="9">
        <v>220</v>
      </c>
      <c r="G58" s="9">
        <v>2</v>
      </c>
      <c r="H58" s="47">
        <v>43511</v>
      </c>
      <c r="I58" s="11" t="s">
        <v>200</v>
      </c>
    </row>
    <row r="59" spans="1:9" x14ac:dyDescent="0.3">
      <c r="A59" s="8">
        <f>IF(B59&lt;&gt;"",ROWS($B$6:B59),"")</f>
        <v>54</v>
      </c>
      <c r="B59" s="1" t="s">
        <v>530</v>
      </c>
      <c r="C59" s="1" t="s">
        <v>530</v>
      </c>
      <c r="D59" s="1" t="s">
        <v>199</v>
      </c>
      <c r="E59" s="21">
        <v>765</v>
      </c>
      <c r="F59" s="9">
        <v>150</v>
      </c>
      <c r="G59" s="9">
        <v>1</v>
      </c>
      <c r="H59" s="47">
        <v>43497</v>
      </c>
      <c r="I59" s="11" t="s">
        <v>200</v>
      </c>
    </row>
    <row r="60" spans="1:9" x14ac:dyDescent="0.3">
      <c r="A60" s="8">
        <f>IF(B60&lt;&gt;"",ROWS($B$6:B60),"")</f>
        <v>55</v>
      </c>
      <c r="B60" s="1" t="s">
        <v>727</v>
      </c>
      <c r="C60" s="1" t="s">
        <v>728</v>
      </c>
      <c r="D60" s="1" t="s">
        <v>410</v>
      </c>
      <c r="E60" s="21">
        <v>607</v>
      </c>
      <c r="F60" s="9">
        <v>243</v>
      </c>
      <c r="G60" s="9">
        <v>1</v>
      </c>
      <c r="H60" s="47">
        <v>43366</v>
      </c>
      <c r="I60" s="11" t="s">
        <v>472</v>
      </c>
    </row>
    <row r="61" spans="1:9" x14ac:dyDescent="0.3">
      <c r="A61" s="8">
        <f>IF(B61&lt;&gt;"",ROWS($B$6:B61),"")</f>
        <v>56</v>
      </c>
      <c r="B61" s="1" t="s">
        <v>341</v>
      </c>
      <c r="C61" s="1" t="s">
        <v>342</v>
      </c>
      <c r="D61" s="1" t="s">
        <v>183</v>
      </c>
      <c r="E61" s="21">
        <v>600.20000000000005</v>
      </c>
      <c r="F61" s="9">
        <v>97</v>
      </c>
      <c r="G61" s="9">
        <v>1</v>
      </c>
      <c r="H61" s="47">
        <v>43504</v>
      </c>
      <c r="I61" s="11" t="s">
        <v>40</v>
      </c>
    </row>
    <row r="62" spans="1:9" x14ac:dyDescent="0.3">
      <c r="A62" s="8">
        <f>IF(B62&lt;&gt;"",ROWS($B$6:B62),"")</f>
        <v>57</v>
      </c>
      <c r="B62" s="1" t="s">
        <v>849</v>
      </c>
      <c r="C62" s="1" t="s">
        <v>849</v>
      </c>
      <c r="D62" s="1" t="s">
        <v>37</v>
      </c>
      <c r="E62" s="21">
        <v>486</v>
      </c>
      <c r="F62" s="9">
        <v>183</v>
      </c>
      <c r="G62" s="9">
        <v>1</v>
      </c>
      <c r="H62" s="47">
        <v>43161</v>
      </c>
      <c r="I62" s="11" t="s">
        <v>43</v>
      </c>
    </row>
    <row r="63" spans="1:9" x14ac:dyDescent="0.3">
      <c r="A63" s="8">
        <f>IF(B63&lt;&gt;"",ROWS($B$6:B63),"")</f>
        <v>58</v>
      </c>
      <c r="B63" s="1" t="s">
        <v>373</v>
      </c>
      <c r="C63" s="1" t="s">
        <v>374</v>
      </c>
      <c r="D63" s="1" t="s">
        <v>183</v>
      </c>
      <c r="E63" s="21">
        <v>485</v>
      </c>
      <c r="F63" s="9">
        <v>103</v>
      </c>
      <c r="G63" s="9">
        <v>1</v>
      </c>
      <c r="H63" s="47">
        <v>43497</v>
      </c>
      <c r="I63" s="11" t="s">
        <v>121</v>
      </c>
    </row>
    <row r="64" spans="1:9" x14ac:dyDescent="0.3">
      <c r="A64" s="8">
        <f>IF(B64&lt;&gt;"",ROWS($B$6:B64),"")</f>
        <v>59</v>
      </c>
      <c r="B64" s="1" t="s">
        <v>693</v>
      </c>
      <c r="C64" s="1" t="s">
        <v>694</v>
      </c>
      <c r="D64" s="1" t="s">
        <v>695</v>
      </c>
      <c r="E64" s="21">
        <v>387</v>
      </c>
      <c r="F64" s="9">
        <v>156</v>
      </c>
      <c r="G64" s="9">
        <v>1</v>
      </c>
      <c r="H64" s="47">
        <v>42988</v>
      </c>
      <c r="I64" s="11" t="s">
        <v>472</v>
      </c>
    </row>
    <row r="65" spans="1:9" x14ac:dyDescent="0.3">
      <c r="A65" s="8">
        <f>IF(B65&lt;&gt;"",ROWS($B$6:B65),"")</f>
        <v>60</v>
      </c>
      <c r="B65" s="1" t="s">
        <v>576</v>
      </c>
      <c r="C65" s="1" t="s">
        <v>577</v>
      </c>
      <c r="D65" s="1" t="s">
        <v>37</v>
      </c>
      <c r="E65" s="21">
        <v>334.62</v>
      </c>
      <c r="F65" s="9">
        <v>69</v>
      </c>
      <c r="G65" s="9">
        <v>1</v>
      </c>
      <c r="H65" s="47">
        <v>43378</v>
      </c>
      <c r="I65" s="11" t="s">
        <v>934</v>
      </c>
    </row>
    <row r="66" spans="1:9" x14ac:dyDescent="0.3">
      <c r="A66" s="8">
        <f>IF(B66&lt;&gt;"",ROWS($B$6:B66),"")</f>
        <v>61</v>
      </c>
      <c r="B66" s="1" t="s">
        <v>592</v>
      </c>
      <c r="C66" s="1" t="s">
        <v>593</v>
      </c>
      <c r="D66" s="1" t="s">
        <v>325</v>
      </c>
      <c r="E66" s="21">
        <v>305</v>
      </c>
      <c r="F66" s="9">
        <v>63</v>
      </c>
      <c r="G66" s="9">
        <v>1</v>
      </c>
      <c r="H66" s="47">
        <v>43504</v>
      </c>
      <c r="I66" s="11" t="s">
        <v>932</v>
      </c>
    </row>
    <row r="67" spans="1:9" x14ac:dyDescent="0.3">
      <c r="A67" s="8">
        <f>IF(B67&lt;&gt;"",ROWS($B$6:B67),"")</f>
        <v>62</v>
      </c>
      <c r="B67" s="1" t="s">
        <v>825</v>
      </c>
      <c r="C67" s="1" t="s">
        <v>826</v>
      </c>
      <c r="D67" s="1" t="s">
        <v>37</v>
      </c>
      <c r="E67" s="21">
        <v>196</v>
      </c>
      <c r="F67" s="9">
        <v>98</v>
      </c>
      <c r="G67" s="9">
        <v>1</v>
      </c>
      <c r="H67" s="47">
        <v>43056</v>
      </c>
      <c r="I67" s="11" t="s">
        <v>40</v>
      </c>
    </row>
    <row r="68" spans="1:9" x14ac:dyDescent="0.3">
      <c r="A68" s="8">
        <f>IF(B68&lt;&gt;"",ROWS($B$6:B68),"")</f>
        <v>63</v>
      </c>
      <c r="B68" s="1" t="s">
        <v>401</v>
      </c>
      <c r="C68" s="1" t="s">
        <v>402</v>
      </c>
      <c r="D68" s="1" t="s">
        <v>403</v>
      </c>
      <c r="E68" s="21">
        <v>185</v>
      </c>
      <c r="F68" s="9">
        <v>68</v>
      </c>
      <c r="G68" s="9">
        <v>1</v>
      </c>
      <c r="H68" s="47">
        <v>43476</v>
      </c>
      <c r="I68" s="11" t="s">
        <v>404</v>
      </c>
    </row>
    <row r="69" spans="1:9" x14ac:dyDescent="0.3">
      <c r="A69" s="8">
        <f>IF(B69&lt;&gt;"",ROWS($B$6:B69),"")</f>
        <v>64</v>
      </c>
      <c r="B69" s="1" t="s">
        <v>615</v>
      </c>
      <c r="C69" s="1" t="s">
        <v>616</v>
      </c>
      <c r="D69" s="1" t="s">
        <v>410</v>
      </c>
      <c r="E69" s="21">
        <v>160</v>
      </c>
      <c r="F69" s="9">
        <v>82</v>
      </c>
      <c r="G69" s="9">
        <v>1</v>
      </c>
      <c r="H69" s="47">
        <v>42654</v>
      </c>
      <c r="I69" s="11" t="s">
        <v>472</v>
      </c>
    </row>
    <row r="70" spans="1:9" x14ac:dyDescent="0.3">
      <c r="A70" s="8">
        <f>IF(B70&lt;&gt;"",ROWS($B$6:B70),"")</f>
        <v>65</v>
      </c>
      <c r="B70" s="1" t="s">
        <v>397</v>
      </c>
      <c r="C70" s="1" t="s">
        <v>398</v>
      </c>
      <c r="D70" s="1" t="s">
        <v>37</v>
      </c>
      <c r="E70" s="21">
        <v>154.01</v>
      </c>
      <c r="F70" s="9">
        <v>39</v>
      </c>
      <c r="G70" s="9">
        <v>1</v>
      </c>
      <c r="H70" s="47">
        <v>43448</v>
      </c>
      <c r="I70" s="11" t="s">
        <v>935</v>
      </c>
    </row>
    <row r="71" spans="1:9" x14ac:dyDescent="0.3">
      <c r="A71" s="8">
        <f>IF(B71&lt;&gt;"",ROWS($B$6:B71),"")</f>
        <v>66</v>
      </c>
      <c r="B71" s="1" t="s">
        <v>528</v>
      </c>
      <c r="C71" s="1" t="s">
        <v>529</v>
      </c>
      <c r="D71" s="1" t="s">
        <v>506</v>
      </c>
      <c r="E71" s="21">
        <v>135</v>
      </c>
      <c r="F71" s="9">
        <v>26</v>
      </c>
      <c r="G71" s="9">
        <v>2</v>
      </c>
      <c r="H71" s="47">
        <v>43434</v>
      </c>
      <c r="I71" s="11" t="s">
        <v>121</v>
      </c>
    </row>
    <row r="72" spans="1:9" x14ac:dyDescent="0.3">
      <c r="A72" s="8">
        <f>IF(B72&lt;&gt;"",ROWS($B$6:B72),"")</f>
        <v>67</v>
      </c>
      <c r="B72" s="1" t="s">
        <v>721</v>
      </c>
      <c r="C72" s="1" t="s">
        <v>722</v>
      </c>
      <c r="D72" s="1" t="s">
        <v>723</v>
      </c>
      <c r="E72" s="21">
        <v>132</v>
      </c>
      <c r="F72" s="9">
        <v>66</v>
      </c>
      <c r="G72" s="9">
        <v>1</v>
      </c>
      <c r="H72" s="47">
        <v>43015</v>
      </c>
      <c r="I72" s="11" t="s">
        <v>472</v>
      </c>
    </row>
    <row r="73" spans="1:9" x14ac:dyDescent="0.3">
      <c r="A73" s="8">
        <f>IF(B73&lt;&gt;"",ROWS($B$6:B73),"")</f>
        <v>68</v>
      </c>
      <c r="B73" s="1" t="s">
        <v>601</v>
      </c>
      <c r="C73" s="1" t="s">
        <v>602</v>
      </c>
      <c r="D73" s="1" t="s">
        <v>316</v>
      </c>
      <c r="E73" s="21">
        <v>126</v>
      </c>
      <c r="F73" s="9">
        <v>63</v>
      </c>
      <c r="G73" s="9">
        <v>1</v>
      </c>
      <c r="H73" s="47">
        <v>42721</v>
      </c>
      <c r="I73" s="11" t="s">
        <v>472</v>
      </c>
    </row>
    <row r="74" spans="1:9" x14ac:dyDescent="0.3">
      <c r="A74" s="8">
        <f>IF(B74&lt;&gt;"",ROWS($B$6:B74),"")</f>
        <v>69</v>
      </c>
      <c r="B74" s="1" t="s">
        <v>411</v>
      </c>
      <c r="C74" s="1" t="s">
        <v>412</v>
      </c>
      <c r="D74" s="1" t="s">
        <v>37</v>
      </c>
      <c r="E74" s="21">
        <v>90</v>
      </c>
      <c r="F74" s="9">
        <v>19</v>
      </c>
      <c r="G74" s="9">
        <v>1</v>
      </c>
      <c r="H74" s="47">
        <v>43462</v>
      </c>
      <c r="I74" s="11" t="s">
        <v>933</v>
      </c>
    </row>
    <row r="75" spans="1:9" x14ac:dyDescent="0.3">
      <c r="A75" s="8">
        <f>IF(B75&lt;&gt;"",ROWS($B$6:B75),"")</f>
        <v>70</v>
      </c>
      <c r="B75" s="1" t="s">
        <v>563</v>
      </c>
      <c r="C75" s="1" t="s">
        <v>564</v>
      </c>
      <c r="D75" s="1" t="s">
        <v>565</v>
      </c>
      <c r="E75" s="21">
        <v>75.599999999999994</v>
      </c>
      <c r="F75" s="9">
        <v>18</v>
      </c>
      <c r="G75" s="9">
        <v>1</v>
      </c>
      <c r="H75" s="47">
        <v>43483</v>
      </c>
      <c r="I75" s="11" t="s">
        <v>200</v>
      </c>
    </row>
    <row r="76" spans="1:9" x14ac:dyDescent="0.3">
      <c r="A76" s="8">
        <f>IF(B76&lt;&gt;"",ROWS($B$6:B76),"")</f>
        <v>71</v>
      </c>
      <c r="B76" s="1" t="s">
        <v>920</v>
      </c>
      <c r="C76" s="1" t="s">
        <v>920</v>
      </c>
      <c r="D76" s="1" t="s">
        <v>887</v>
      </c>
      <c r="E76" s="21">
        <v>62</v>
      </c>
      <c r="F76" s="9">
        <v>33</v>
      </c>
      <c r="G76" s="9">
        <v>1</v>
      </c>
      <c r="H76" s="47">
        <v>42749</v>
      </c>
      <c r="I76" s="11" t="s">
        <v>472</v>
      </c>
    </row>
    <row r="77" spans="1:9" x14ac:dyDescent="0.3">
      <c r="A77" s="53" t="s">
        <v>11</v>
      </c>
      <c r="B77" s="50"/>
      <c r="C77" s="50"/>
      <c r="D77" s="41"/>
      <c r="E77" s="19">
        <f>SUBTOTAL(109,Table3_Vasaris5[Pajamos])</f>
        <v>2094249.6400000001</v>
      </c>
      <c r="F77" s="12">
        <f>SUBTOTAL(109,Table3_Vasaris5[Žiūrovų skaičius])</f>
        <v>388878</v>
      </c>
      <c r="I77">
        <f>SUBTOTAL(103,Table3_Vasaris5[Platintojas])</f>
        <v>71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1"/>
  <sheetViews>
    <sheetView workbookViewId="0">
      <selection activeCell="C8" sqref="C8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16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44</v>
      </c>
      <c r="C6" s="1" t="s">
        <v>45</v>
      </c>
      <c r="D6" s="1" t="s">
        <v>37</v>
      </c>
      <c r="E6" s="21">
        <v>304725.34000000003</v>
      </c>
      <c r="F6" s="9">
        <v>49525</v>
      </c>
      <c r="G6" s="9">
        <v>25</v>
      </c>
      <c r="H6" s="47">
        <v>43581</v>
      </c>
      <c r="I6" s="11" t="s">
        <v>38</v>
      </c>
    </row>
    <row r="7" spans="1:9" x14ac:dyDescent="0.3">
      <c r="A7" s="8">
        <f>IF(B7&lt;&gt;"",ROWS($B$6:B7),"")</f>
        <v>2</v>
      </c>
      <c r="B7" s="1" t="s">
        <v>95</v>
      </c>
      <c r="C7" s="1" t="s">
        <v>95</v>
      </c>
      <c r="D7" s="1" t="s">
        <v>27</v>
      </c>
      <c r="E7" s="21">
        <v>161087.29999999999</v>
      </c>
      <c r="F7" s="9">
        <v>29604</v>
      </c>
      <c r="G7" s="9">
        <v>17</v>
      </c>
      <c r="H7" s="47">
        <v>43567</v>
      </c>
      <c r="I7" s="11" t="s">
        <v>40</v>
      </c>
    </row>
    <row r="8" spans="1:9" x14ac:dyDescent="0.3">
      <c r="A8" s="8">
        <f>IF(B8&lt;&gt;"",ROWS($B$6:B8),"")</f>
        <v>3</v>
      </c>
      <c r="B8" s="1" t="s">
        <v>133</v>
      </c>
      <c r="C8" s="1" t="s">
        <v>134</v>
      </c>
      <c r="D8" s="1" t="s">
        <v>37</v>
      </c>
      <c r="E8" s="21">
        <v>127530</v>
      </c>
      <c r="F8" s="9">
        <v>23997</v>
      </c>
      <c r="G8" s="9">
        <v>16</v>
      </c>
      <c r="H8" s="47">
        <v>43567</v>
      </c>
      <c r="I8" s="11" t="s">
        <v>121</v>
      </c>
    </row>
    <row r="9" spans="1:9" x14ac:dyDescent="0.3">
      <c r="A9" s="8">
        <f>IF(B9&lt;&gt;"",ROWS($B$6:B9),"")</f>
        <v>4</v>
      </c>
      <c r="B9" s="1" t="s">
        <v>41</v>
      </c>
      <c r="C9" s="1" t="s">
        <v>42</v>
      </c>
      <c r="D9" s="1" t="s">
        <v>37</v>
      </c>
      <c r="E9" s="21">
        <v>92873.99</v>
      </c>
      <c r="F9" s="9">
        <v>20530</v>
      </c>
      <c r="G9" s="9">
        <v>10</v>
      </c>
      <c r="H9" s="47">
        <v>43532</v>
      </c>
      <c r="I9" s="11" t="s">
        <v>43</v>
      </c>
    </row>
    <row r="10" spans="1:9" x14ac:dyDescent="0.3">
      <c r="A10" s="8">
        <f>IF(B10&lt;&gt;"",ROWS($B$6:B10),"")</f>
        <v>5</v>
      </c>
      <c r="B10" s="1" t="s">
        <v>180</v>
      </c>
      <c r="C10" s="1" t="s">
        <v>180</v>
      </c>
      <c r="D10" s="1" t="s">
        <v>37</v>
      </c>
      <c r="E10" s="21">
        <v>90465.41</v>
      </c>
      <c r="F10" s="9">
        <v>16425</v>
      </c>
      <c r="G10" s="9">
        <v>10</v>
      </c>
      <c r="H10" s="47">
        <v>43560</v>
      </c>
      <c r="I10" s="11" t="s">
        <v>34</v>
      </c>
    </row>
    <row r="11" spans="1:9" x14ac:dyDescent="0.3">
      <c r="A11" s="8">
        <f>IF(B11&lt;&gt;"",ROWS($B$6:B11),"")</f>
        <v>6</v>
      </c>
      <c r="B11" s="1" t="s">
        <v>131</v>
      </c>
      <c r="C11" s="1" t="s">
        <v>131</v>
      </c>
      <c r="D11" s="1" t="s">
        <v>27</v>
      </c>
      <c r="E11" s="21">
        <v>72490</v>
      </c>
      <c r="F11" s="9">
        <v>13786</v>
      </c>
      <c r="G11" s="9">
        <v>22</v>
      </c>
      <c r="H11" s="47">
        <v>43574</v>
      </c>
      <c r="I11" s="11" t="s">
        <v>132</v>
      </c>
    </row>
    <row r="12" spans="1:9" x14ac:dyDescent="0.3">
      <c r="A12" s="8">
        <f>IF(B12&lt;&gt;"",ROWS($B$6:B12),"")</f>
        <v>7</v>
      </c>
      <c r="B12" s="1" t="s">
        <v>176</v>
      </c>
      <c r="C12" s="1" t="s">
        <v>177</v>
      </c>
      <c r="D12" s="1" t="s">
        <v>37</v>
      </c>
      <c r="E12" s="21">
        <v>70669.53</v>
      </c>
      <c r="F12" s="9">
        <v>15690</v>
      </c>
      <c r="G12" s="9">
        <v>17</v>
      </c>
      <c r="H12" s="47">
        <v>43567</v>
      </c>
      <c r="I12" s="11" t="s">
        <v>141</v>
      </c>
    </row>
    <row r="13" spans="1:9" x14ac:dyDescent="0.3">
      <c r="A13" s="8">
        <f>IF(B13&lt;&gt;"",ROWS($B$6:B13),"")</f>
        <v>8</v>
      </c>
      <c r="B13" s="1" t="s">
        <v>251</v>
      </c>
      <c r="C13" s="1" t="s">
        <v>252</v>
      </c>
      <c r="D13" s="1" t="s">
        <v>37</v>
      </c>
      <c r="E13" s="21">
        <v>57924.639999999999</v>
      </c>
      <c r="F13" s="9">
        <v>10139</v>
      </c>
      <c r="G13" s="9">
        <v>13</v>
      </c>
      <c r="H13" s="47">
        <v>43560</v>
      </c>
      <c r="I13" s="11" t="s">
        <v>141</v>
      </c>
    </row>
    <row r="14" spans="1:9" x14ac:dyDescent="0.3">
      <c r="A14" s="8">
        <f>IF(B14&lt;&gt;"",ROWS($B$6:B14),"")</f>
        <v>9</v>
      </c>
      <c r="B14" s="1" t="s">
        <v>135</v>
      </c>
      <c r="C14" s="1" t="s">
        <v>136</v>
      </c>
      <c r="D14" s="1" t="s">
        <v>137</v>
      </c>
      <c r="E14" s="21">
        <v>56697.599999999999</v>
      </c>
      <c r="F14" s="9">
        <v>13097</v>
      </c>
      <c r="G14" s="9">
        <v>12</v>
      </c>
      <c r="H14" s="47">
        <v>43546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214</v>
      </c>
      <c r="C15" s="1" t="s">
        <v>215</v>
      </c>
      <c r="D15" s="1" t="s">
        <v>37</v>
      </c>
      <c r="E15" s="21">
        <v>51431.56</v>
      </c>
      <c r="F15" s="9">
        <v>8742</v>
      </c>
      <c r="G15" s="9">
        <v>10</v>
      </c>
      <c r="H15" s="47">
        <v>43574</v>
      </c>
      <c r="I15" s="11" t="s">
        <v>34</v>
      </c>
    </row>
    <row r="16" spans="1:9" x14ac:dyDescent="0.3">
      <c r="A16" s="8">
        <f>IF(B16&lt;&gt;"",ROWS($B$6:B16),"")</f>
        <v>11</v>
      </c>
      <c r="B16" s="1" t="s">
        <v>257</v>
      </c>
      <c r="C16" s="1" t="s">
        <v>258</v>
      </c>
      <c r="D16" s="1" t="s">
        <v>259</v>
      </c>
      <c r="E16" s="21">
        <v>49388.94</v>
      </c>
      <c r="F16" s="9">
        <v>12101</v>
      </c>
      <c r="G16" s="9">
        <v>15</v>
      </c>
      <c r="H16" s="47">
        <v>43560</v>
      </c>
      <c r="I16" s="11" t="s">
        <v>40</v>
      </c>
    </row>
    <row r="17" spans="1:9" x14ac:dyDescent="0.3">
      <c r="A17" s="8">
        <f>IF(B17&lt;&gt;"",ROWS($B$6:B17),"")</f>
        <v>12</v>
      </c>
      <c r="B17" s="1" t="s">
        <v>161</v>
      </c>
      <c r="C17" s="1" t="s">
        <v>162</v>
      </c>
      <c r="D17" s="1" t="s">
        <v>37</v>
      </c>
      <c r="E17" s="21">
        <v>25964.71</v>
      </c>
      <c r="F17" s="9">
        <v>4767</v>
      </c>
      <c r="G17" s="9">
        <v>8</v>
      </c>
      <c r="H17" s="47">
        <v>43546</v>
      </c>
      <c r="I17" s="11" t="s">
        <v>43</v>
      </c>
    </row>
    <row r="18" spans="1:9" x14ac:dyDescent="0.3">
      <c r="A18" s="8">
        <f>IF(B18&lt;&gt;"",ROWS($B$6:B18),"")</f>
        <v>13</v>
      </c>
      <c r="B18" s="1" t="s">
        <v>363</v>
      </c>
      <c r="C18" s="1" t="s">
        <v>364</v>
      </c>
      <c r="D18" s="1" t="s">
        <v>365</v>
      </c>
      <c r="E18" s="21">
        <v>25501.73</v>
      </c>
      <c r="F18" s="9">
        <v>5054</v>
      </c>
      <c r="G18" s="9">
        <v>14</v>
      </c>
      <c r="H18" s="47">
        <v>43567</v>
      </c>
      <c r="I18" s="11" t="s">
        <v>352</v>
      </c>
    </row>
    <row r="19" spans="1:9" x14ac:dyDescent="0.3">
      <c r="A19" s="8">
        <f>IF(B19&lt;&gt;"",ROWS($B$6:B19),"")</f>
        <v>14</v>
      </c>
      <c r="B19" s="1" t="s">
        <v>347</v>
      </c>
      <c r="C19" s="1" t="s">
        <v>348</v>
      </c>
      <c r="D19" s="1" t="s">
        <v>183</v>
      </c>
      <c r="E19" s="21">
        <v>23961</v>
      </c>
      <c r="F19" s="9">
        <v>4086</v>
      </c>
      <c r="G19" s="9">
        <v>7</v>
      </c>
      <c r="H19" s="47">
        <v>43574</v>
      </c>
      <c r="I19" s="11" t="s">
        <v>121</v>
      </c>
    </row>
    <row r="20" spans="1:9" x14ac:dyDescent="0.3">
      <c r="A20" s="8">
        <f>IF(B20&lt;&gt;"",ROWS($B$6:B20),"")</f>
        <v>15</v>
      </c>
      <c r="B20" s="1" t="s">
        <v>379</v>
      </c>
      <c r="C20" s="1" t="s">
        <v>380</v>
      </c>
      <c r="D20" s="1" t="s">
        <v>381</v>
      </c>
      <c r="E20" s="21">
        <v>21280.45</v>
      </c>
      <c r="F20" s="9">
        <v>3907</v>
      </c>
      <c r="G20" s="9">
        <v>5</v>
      </c>
      <c r="H20" s="47">
        <v>43560</v>
      </c>
      <c r="I20" s="11" t="s">
        <v>132</v>
      </c>
    </row>
    <row r="21" spans="1:9" x14ac:dyDescent="0.3">
      <c r="A21" s="8">
        <f>IF(B21&lt;&gt;"",ROWS($B$6:B21),"")</f>
        <v>16</v>
      </c>
      <c r="B21" s="1" t="s">
        <v>442</v>
      </c>
      <c r="C21" s="1" t="s">
        <v>443</v>
      </c>
      <c r="D21" s="1" t="s">
        <v>183</v>
      </c>
      <c r="E21" s="21">
        <v>16530</v>
      </c>
      <c r="F21" s="9">
        <v>3137</v>
      </c>
      <c r="G21" s="9">
        <v>10</v>
      </c>
      <c r="H21" s="47">
        <v>43560</v>
      </c>
      <c r="I21" s="11" t="s">
        <v>121</v>
      </c>
    </row>
    <row r="22" spans="1:9" x14ac:dyDescent="0.3">
      <c r="A22" s="8">
        <f>IF(B22&lt;&gt;"",ROWS($B$6:B22),"")</f>
        <v>17</v>
      </c>
      <c r="B22" s="1" t="s">
        <v>276</v>
      </c>
      <c r="C22" s="1" t="s">
        <v>276</v>
      </c>
      <c r="D22" s="1" t="s">
        <v>277</v>
      </c>
      <c r="E22" s="21">
        <v>14377.67</v>
      </c>
      <c r="F22" s="9">
        <v>3661</v>
      </c>
      <c r="G22" s="9">
        <v>5</v>
      </c>
      <c r="H22" s="47">
        <v>43525</v>
      </c>
      <c r="I22" s="11" t="s">
        <v>278</v>
      </c>
    </row>
    <row r="23" spans="1:9" x14ac:dyDescent="0.3">
      <c r="A23" s="8">
        <f>IF(B23&lt;&gt;"",ROWS($B$6:B23),"")</f>
        <v>18</v>
      </c>
      <c r="B23" s="1" t="s">
        <v>50</v>
      </c>
      <c r="C23" s="1" t="s">
        <v>50</v>
      </c>
      <c r="D23" s="1" t="s">
        <v>27</v>
      </c>
      <c r="E23" s="21">
        <v>13756.1</v>
      </c>
      <c r="F23" s="9">
        <v>2867</v>
      </c>
      <c r="G23" s="9">
        <v>18</v>
      </c>
      <c r="H23" s="47">
        <v>43518</v>
      </c>
      <c r="I23" s="11" t="s">
        <v>51</v>
      </c>
    </row>
    <row r="24" spans="1:9" x14ac:dyDescent="0.3">
      <c r="A24" s="8">
        <f>IF(B24&lt;&gt;"",ROWS($B$6:B24),"")</f>
        <v>19</v>
      </c>
      <c r="B24" s="1" t="s">
        <v>366</v>
      </c>
      <c r="C24" s="1" t="s">
        <v>367</v>
      </c>
      <c r="D24" s="1" t="s">
        <v>183</v>
      </c>
      <c r="E24" s="21">
        <v>13591</v>
      </c>
      <c r="F24" s="9">
        <v>2464</v>
      </c>
      <c r="G24" s="9">
        <v>7</v>
      </c>
      <c r="H24" s="47">
        <v>43553</v>
      </c>
      <c r="I24" s="11" t="s">
        <v>121</v>
      </c>
    </row>
    <row r="25" spans="1:9" x14ac:dyDescent="0.3">
      <c r="A25" s="8">
        <f>IF(B25&lt;&gt;"",ROWS($B$6:B25),"")</f>
        <v>20</v>
      </c>
      <c r="B25" s="1" t="s">
        <v>190</v>
      </c>
      <c r="C25" s="1" t="s">
        <v>191</v>
      </c>
      <c r="D25" s="1" t="s">
        <v>192</v>
      </c>
      <c r="E25" s="21">
        <v>12687.46</v>
      </c>
      <c r="F25" s="9">
        <v>2718</v>
      </c>
      <c r="G25" s="9">
        <v>9</v>
      </c>
      <c r="H25" s="47">
        <v>43539</v>
      </c>
      <c r="I25" s="11" t="s">
        <v>40</v>
      </c>
    </row>
    <row r="26" spans="1:9" x14ac:dyDescent="0.3">
      <c r="A26" s="8">
        <f>IF(B26&lt;&gt;"",ROWS($B$6:B26),"")</f>
        <v>21</v>
      </c>
      <c r="B26" s="1" t="s">
        <v>458</v>
      </c>
      <c r="C26" s="1" t="s">
        <v>459</v>
      </c>
      <c r="D26" s="1" t="s">
        <v>27</v>
      </c>
      <c r="E26" s="21">
        <v>12610</v>
      </c>
      <c r="F26" s="9">
        <v>3908</v>
      </c>
      <c r="G26" s="9">
        <v>15</v>
      </c>
      <c r="H26" s="47">
        <v>43560</v>
      </c>
      <c r="I26" s="11" t="s">
        <v>460</v>
      </c>
    </row>
    <row r="27" spans="1:9" x14ac:dyDescent="0.3">
      <c r="A27" s="8">
        <f>IF(B27&lt;&gt;"",ROWS($B$6:B27),"")</f>
        <v>22</v>
      </c>
      <c r="B27" s="1" t="s">
        <v>456</v>
      </c>
      <c r="C27" s="1" t="s">
        <v>457</v>
      </c>
      <c r="D27" s="1" t="s">
        <v>330</v>
      </c>
      <c r="E27" s="21">
        <v>12334</v>
      </c>
      <c r="F27" s="9">
        <v>2429</v>
      </c>
      <c r="G27" s="9">
        <v>8</v>
      </c>
      <c r="H27" s="47">
        <v>43560</v>
      </c>
      <c r="I27" s="11" t="s">
        <v>132</v>
      </c>
    </row>
    <row r="28" spans="1:9" x14ac:dyDescent="0.3">
      <c r="A28" s="8">
        <f>IF(B28&lt;&gt;"",ROWS($B$6:B28),"")</f>
        <v>23</v>
      </c>
      <c r="B28" s="1" t="s">
        <v>511</v>
      </c>
      <c r="C28" s="1" t="s">
        <v>512</v>
      </c>
      <c r="D28" s="1" t="s">
        <v>234</v>
      </c>
      <c r="E28" s="21">
        <v>8973.26</v>
      </c>
      <c r="F28" s="9">
        <v>2252</v>
      </c>
      <c r="G28" s="9">
        <v>14</v>
      </c>
      <c r="H28" s="47">
        <v>43574</v>
      </c>
      <c r="I28" s="11" t="s">
        <v>145</v>
      </c>
    </row>
    <row r="29" spans="1:9" x14ac:dyDescent="0.3">
      <c r="A29" s="8">
        <f>IF(B29&lt;&gt;"",ROWS($B$6:B29),"")</f>
        <v>24</v>
      </c>
      <c r="B29" s="1" t="s">
        <v>522</v>
      </c>
      <c r="C29" s="1" t="s">
        <v>523</v>
      </c>
      <c r="D29" s="1" t="s">
        <v>524</v>
      </c>
      <c r="E29" s="21">
        <v>8661</v>
      </c>
      <c r="F29" s="9">
        <v>1569</v>
      </c>
      <c r="G29" s="9">
        <v>5</v>
      </c>
      <c r="H29" s="47">
        <v>43560</v>
      </c>
      <c r="I29" s="11" t="s">
        <v>132</v>
      </c>
    </row>
    <row r="30" spans="1:9" x14ac:dyDescent="0.3">
      <c r="A30" s="8">
        <f>IF(B30&lt;&gt;"",ROWS($B$6:B30),"")</f>
        <v>25</v>
      </c>
      <c r="B30" s="1" t="s">
        <v>554</v>
      </c>
      <c r="C30" s="1" t="s">
        <v>555</v>
      </c>
      <c r="D30" s="1" t="s">
        <v>183</v>
      </c>
      <c r="E30" s="21">
        <v>6979.5</v>
      </c>
      <c r="F30" s="9">
        <v>1399</v>
      </c>
      <c r="G30" s="9">
        <v>6</v>
      </c>
      <c r="H30" s="47">
        <v>43560</v>
      </c>
      <c r="I30" s="11" t="s">
        <v>132</v>
      </c>
    </row>
    <row r="31" spans="1:9" x14ac:dyDescent="0.3">
      <c r="A31" s="8">
        <f>IF(B31&lt;&gt;"",ROWS($B$6:B31),"")</f>
        <v>26</v>
      </c>
      <c r="B31" s="1" t="s">
        <v>566</v>
      </c>
      <c r="C31" s="1" t="s">
        <v>567</v>
      </c>
      <c r="D31" s="1" t="s">
        <v>568</v>
      </c>
      <c r="E31" s="21">
        <v>6518.05</v>
      </c>
      <c r="F31" s="9">
        <v>1221</v>
      </c>
      <c r="G31" s="9">
        <v>6</v>
      </c>
      <c r="H31" s="47">
        <v>43560</v>
      </c>
      <c r="I31" s="11" t="s">
        <v>132</v>
      </c>
    </row>
    <row r="32" spans="1:9" x14ac:dyDescent="0.3">
      <c r="A32" s="8">
        <f>IF(B32&lt;&gt;"",ROWS($B$6:B32),"")</f>
        <v>27</v>
      </c>
      <c r="B32" s="1" t="s">
        <v>450</v>
      </c>
      <c r="C32" s="1" t="s">
        <v>451</v>
      </c>
      <c r="D32" s="1" t="s">
        <v>37</v>
      </c>
      <c r="E32" s="21">
        <v>5649.86</v>
      </c>
      <c r="F32" s="9">
        <v>1198</v>
      </c>
      <c r="G32" s="9">
        <v>22</v>
      </c>
      <c r="H32" s="47">
        <v>43553</v>
      </c>
      <c r="I32" s="11" t="s">
        <v>38</v>
      </c>
    </row>
    <row r="33" spans="1:9" x14ac:dyDescent="0.3">
      <c r="A33" s="8">
        <f>IF(B33&lt;&gt;"",ROWS($B$6:B33),"")</f>
        <v>28</v>
      </c>
      <c r="B33" s="1" t="s">
        <v>499</v>
      </c>
      <c r="C33" s="1" t="s">
        <v>500</v>
      </c>
      <c r="D33" s="1" t="s">
        <v>501</v>
      </c>
      <c r="E33" s="21">
        <v>5301.59</v>
      </c>
      <c r="F33" s="9">
        <v>1022</v>
      </c>
      <c r="G33" s="9">
        <v>14</v>
      </c>
      <c r="H33" s="47">
        <v>43553</v>
      </c>
      <c r="I33" s="11" t="s">
        <v>352</v>
      </c>
    </row>
    <row r="34" spans="1:9" x14ac:dyDescent="0.3">
      <c r="A34" s="8">
        <f>IF(B34&lt;&gt;"",ROWS($B$6:B34),"")</f>
        <v>29</v>
      </c>
      <c r="B34" s="1" t="s">
        <v>39</v>
      </c>
      <c r="C34" s="1" t="s">
        <v>39</v>
      </c>
      <c r="D34" s="1" t="s">
        <v>27</v>
      </c>
      <c r="E34" s="21">
        <v>5155.01</v>
      </c>
      <c r="F34" s="9">
        <v>981</v>
      </c>
      <c r="G34" s="9">
        <v>5</v>
      </c>
      <c r="H34" s="47">
        <v>43490</v>
      </c>
      <c r="I34" s="11" t="s">
        <v>40</v>
      </c>
    </row>
    <row r="35" spans="1:9" x14ac:dyDescent="0.3">
      <c r="A35" s="8">
        <f>IF(B35&lt;&gt;"",ROWS($B$6:B35),"")</f>
        <v>30</v>
      </c>
      <c r="B35" s="1" t="s">
        <v>99</v>
      </c>
      <c r="C35" s="1" t="s">
        <v>100</v>
      </c>
      <c r="D35" s="1" t="s">
        <v>101</v>
      </c>
      <c r="E35" s="21">
        <v>4770.96</v>
      </c>
      <c r="F35" s="9">
        <v>865</v>
      </c>
      <c r="G35" s="9">
        <v>8</v>
      </c>
      <c r="H35" s="47">
        <v>43532</v>
      </c>
      <c r="I35" s="11" t="s">
        <v>38</v>
      </c>
    </row>
    <row r="36" spans="1:9" x14ac:dyDescent="0.3">
      <c r="A36" s="8">
        <f>IF(B36&lt;&gt;"",ROWS($B$6:B36),"")</f>
        <v>31</v>
      </c>
      <c r="B36" s="1" t="s">
        <v>612</v>
      </c>
      <c r="C36" s="1" t="s">
        <v>613</v>
      </c>
      <c r="D36" s="1" t="s">
        <v>614</v>
      </c>
      <c r="E36" s="21">
        <v>4289</v>
      </c>
      <c r="F36" s="9">
        <v>1100</v>
      </c>
      <c r="G36" s="9">
        <v>8</v>
      </c>
      <c r="H36" s="47">
        <v>43567</v>
      </c>
      <c r="I36" s="11" t="s">
        <v>200</v>
      </c>
    </row>
    <row r="37" spans="1:9" x14ac:dyDescent="0.3">
      <c r="A37" s="8">
        <f>IF(B37&lt;&gt;"",ROWS($B$6:B37),"")</f>
        <v>32</v>
      </c>
      <c r="B37" s="1" t="s">
        <v>652</v>
      </c>
      <c r="C37" s="1" t="s">
        <v>653</v>
      </c>
      <c r="D37" s="1" t="s">
        <v>139</v>
      </c>
      <c r="E37" s="21">
        <v>4251.6400000000003</v>
      </c>
      <c r="F37" s="9">
        <v>860</v>
      </c>
      <c r="G37" s="9">
        <v>12</v>
      </c>
      <c r="H37" s="47">
        <v>43574</v>
      </c>
      <c r="I37" s="11" t="s">
        <v>40</v>
      </c>
    </row>
    <row r="38" spans="1:9" x14ac:dyDescent="0.3">
      <c r="A38" s="8">
        <f>IF(B38&lt;&gt;"",ROWS($B$6:B38),"")</f>
        <v>33</v>
      </c>
      <c r="B38" s="1" t="s">
        <v>658</v>
      </c>
      <c r="C38" s="1" t="s">
        <v>659</v>
      </c>
      <c r="D38" s="1" t="s">
        <v>660</v>
      </c>
      <c r="E38" s="21">
        <v>4114.57</v>
      </c>
      <c r="F38" s="9">
        <v>1201</v>
      </c>
      <c r="G38" s="9">
        <v>5</v>
      </c>
      <c r="H38" s="47">
        <v>43567</v>
      </c>
      <c r="I38" s="11" t="s">
        <v>431</v>
      </c>
    </row>
    <row r="39" spans="1:9" x14ac:dyDescent="0.3">
      <c r="A39" s="8">
        <f>IF(B39&lt;&gt;"",ROWS($B$6:B39),"")</f>
        <v>34</v>
      </c>
      <c r="B39" s="1" t="s">
        <v>696</v>
      </c>
      <c r="C39" s="1" t="s">
        <v>697</v>
      </c>
      <c r="D39" s="1" t="s">
        <v>698</v>
      </c>
      <c r="E39" s="21">
        <v>3443</v>
      </c>
      <c r="F39" s="9">
        <v>808</v>
      </c>
      <c r="G39" s="9">
        <v>9</v>
      </c>
      <c r="H39" s="47">
        <v>43567</v>
      </c>
      <c r="I39" s="11" t="s">
        <v>121</v>
      </c>
    </row>
    <row r="40" spans="1:9" x14ac:dyDescent="0.3">
      <c r="A40" s="8">
        <f>IF(B40&lt;&gt;"",ROWS($B$6:B40),"")</f>
        <v>35</v>
      </c>
      <c r="B40" s="1" t="s">
        <v>672</v>
      </c>
      <c r="C40" s="1" t="s">
        <v>673</v>
      </c>
      <c r="D40" s="1" t="s">
        <v>506</v>
      </c>
      <c r="E40" s="21">
        <v>3390.9</v>
      </c>
      <c r="F40" s="9">
        <v>620</v>
      </c>
      <c r="G40" s="9">
        <v>4</v>
      </c>
      <c r="H40" s="47">
        <v>43560</v>
      </c>
      <c r="I40" s="11" t="s">
        <v>132</v>
      </c>
    </row>
    <row r="41" spans="1:9" x14ac:dyDescent="0.3">
      <c r="A41" s="8">
        <f>IF(B41&lt;&gt;"",ROWS($B$6:B41),"")</f>
        <v>36</v>
      </c>
      <c r="B41" s="1" t="s">
        <v>679</v>
      </c>
      <c r="C41" s="1" t="s">
        <v>680</v>
      </c>
      <c r="D41" s="1" t="s">
        <v>37</v>
      </c>
      <c r="E41" s="21">
        <v>3316.9</v>
      </c>
      <c r="F41" s="9">
        <v>621</v>
      </c>
      <c r="G41" s="9">
        <v>5</v>
      </c>
      <c r="H41" s="47">
        <v>43560</v>
      </c>
      <c r="I41" s="11" t="s">
        <v>132</v>
      </c>
    </row>
    <row r="42" spans="1:9" x14ac:dyDescent="0.3">
      <c r="A42" s="8">
        <f>IF(B42&lt;&gt;"",ROWS($B$6:B42),"")</f>
        <v>37</v>
      </c>
      <c r="B42" s="1" t="s">
        <v>630</v>
      </c>
      <c r="C42" s="1" t="s">
        <v>631</v>
      </c>
      <c r="D42" s="1" t="s">
        <v>632</v>
      </c>
      <c r="E42" s="21">
        <v>3290.9</v>
      </c>
      <c r="F42" s="9">
        <v>754</v>
      </c>
      <c r="G42" s="9">
        <v>15</v>
      </c>
      <c r="H42" s="47">
        <v>43581</v>
      </c>
      <c r="I42" s="11" t="s">
        <v>352</v>
      </c>
    </row>
    <row r="43" spans="1:9" x14ac:dyDescent="0.3">
      <c r="A43" s="8">
        <f>IF(B43&lt;&gt;"",ROWS($B$6:B43),"")</f>
        <v>38</v>
      </c>
      <c r="B43" s="1" t="s">
        <v>689</v>
      </c>
      <c r="C43" s="1" t="s">
        <v>690</v>
      </c>
      <c r="D43" s="1" t="s">
        <v>691</v>
      </c>
      <c r="E43" s="21">
        <v>3172.05</v>
      </c>
      <c r="F43" s="9">
        <v>591</v>
      </c>
      <c r="G43" s="9">
        <v>2</v>
      </c>
      <c r="H43" s="47">
        <v>43560</v>
      </c>
      <c r="I43" s="11" t="s">
        <v>132</v>
      </c>
    </row>
    <row r="44" spans="1:9" x14ac:dyDescent="0.3">
      <c r="A44" s="8">
        <f>IF(B44&lt;&gt;"",ROWS($B$6:B44),"")</f>
        <v>39</v>
      </c>
      <c r="B44" s="1" t="s">
        <v>543</v>
      </c>
      <c r="C44" s="1" t="s">
        <v>543</v>
      </c>
      <c r="D44" s="1" t="s">
        <v>139</v>
      </c>
      <c r="E44" s="21">
        <v>3061.91</v>
      </c>
      <c r="F44" s="9">
        <v>628</v>
      </c>
      <c r="G44" s="9">
        <v>7</v>
      </c>
      <c r="H44" s="47">
        <v>43581</v>
      </c>
      <c r="I44" s="11" t="s">
        <v>378</v>
      </c>
    </row>
    <row r="45" spans="1:9" x14ac:dyDescent="0.3">
      <c r="A45" s="8">
        <f>IF(B45&lt;&gt;"",ROWS($B$6:B45),"")</f>
        <v>40</v>
      </c>
      <c r="B45" s="1" t="s">
        <v>73</v>
      </c>
      <c r="C45" s="1" t="s">
        <v>74</v>
      </c>
      <c r="D45" s="1" t="s">
        <v>37</v>
      </c>
      <c r="E45" s="21">
        <v>3037.7</v>
      </c>
      <c r="F45" s="9">
        <v>589</v>
      </c>
      <c r="G45" s="9">
        <v>2</v>
      </c>
      <c r="H45" s="47">
        <v>43476</v>
      </c>
      <c r="I45" s="11" t="s">
        <v>40</v>
      </c>
    </row>
    <row r="46" spans="1:9" x14ac:dyDescent="0.3">
      <c r="A46" s="8">
        <f>IF(B46&lt;&gt;"",ROWS($B$6:B46),"")</f>
        <v>41</v>
      </c>
      <c r="B46" s="1" t="s">
        <v>684</v>
      </c>
      <c r="C46" s="1" t="s">
        <v>685</v>
      </c>
      <c r="D46" s="1" t="s">
        <v>372</v>
      </c>
      <c r="E46" s="21">
        <v>2932.35</v>
      </c>
      <c r="F46" s="9">
        <v>574</v>
      </c>
      <c r="G46" s="9">
        <v>7</v>
      </c>
      <c r="H46" s="47">
        <v>43574</v>
      </c>
      <c r="I46" s="11" t="s">
        <v>352</v>
      </c>
    </row>
    <row r="47" spans="1:9" x14ac:dyDescent="0.3">
      <c r="A47" s="8">
        <f>IF(B47&lt;&gt;"",ROWS($B$6:B47),"")</f>
        <v>42</v>
      </c>
      <c r="B47" s="1" t="s">
        <v>711</v>
      </c>
      <c r="C47" s="1" t="s">
        <v>712</v>
      </c>
      <c r="D47" s="1" t="s">
        <v>316</v>
      </c>
      <c r="E47" s="21">
        <v>2843.7</v>
      </c>
      <c r="F47" s="9">
        <v>538</v>
      </c>
      <c r="G47" s="9">
        <v>4</v>
      </c>
      <c r="H47" s="47">
        <v>43560</v>
      </c>
      <c r="I47" s="11" t="s">
        <v>132</v>
      </c>
    </row>
    <row r="48" spans="1:9" x14ac:dyDescent="0.3">
      <c r="A48" s="8">
        <f>IF(B48&lt;&gt;"",ROWS($B$6:B48),"")</f>
        <v>43</v>
      </c>
      <c r="B48" s="1" t="s">
        <v>707</v>
      </c>
      <c r="C48" s="1" t="s">
        <v>708</v>
      </c>
      <c r="D48" s="1" t="s">
        <v>316</v>
      </c>
      <c r="E48" s="21">
        <v>2786</v>
      </c>
      <c r="F48" s="9">
        <v>609</v>
      </c>
      <c r="G48" s="9">
        <v>5</v>
      </c>
      <c r="H48" s="47">
        <v>43560</v>
      </c>
      <c r="I48" s="11" t="s">
        <v>132</v>
      </c>
    </row>
    <row r="49" spans="1:9" x14ac:dyDescent="0.3">
      <c r="A49" s="8">
        <f>IF(B49&lt;&gt;"",ROWS($B$6:B49),"")</f>
        <v>44</v>
      </c>
      <c r="B49" s="1" t="s">
        <v>469</v>
      </c>
      <c r="C49" s="1" t="s">
        <v>470</v>
      </c>
      <c r="D49" s="1" t="s">
        <v>471</v>
      </c>
      <c r="E49" s="21">
        <v>2591</v>
      </c>
      <c r="F49" s="9">
        <v>1056</v>
      </c>
      <c r="G49" s="9">
        <v>1</v>
      </c>
      <c r="H49" s="47">
        <v>43435</v>
      </c>
      <c r="I49" s="11" t="s">
        <v>472</v>
      </c>
    </row>
    <row r="50" spans="1:9" x14ac:dyDescent="0.3">
      <c r="A50" s="8">
        <f>IF(B50&lt;&gt;"",ROWS($B$6:B50),"")</f>
        <v>45</v>
      </c>
      <c r="B50" s="1" t="s">
        <v>603</v>
      </c>
      <c r="C50" s="1" t="s">
        <v>604</v>
      </c>
      <c r="D50" s="1" t="s">
        <v>930</v>
      </c>
      <c r="E50" s="21">
        <v>2315</v>
      </c>
      <c r="F50" s="9">
        <v>740</v>
      </c>
      <c r="G50" s="9">
        <v>1</v>
      </c>
      <c r="H50" s="47">
        <v>42030</v>
      </c>
      <c r="I50" s="11" t="s">
        <v>472</v>
      </c>
    </row>
    <row r="51" spans="1:9" x14ac:dyDescent="0.3">
      <c r="A51" s="8">
        <f>IF(B51&lt;&gt;"",ROWS($B$6:B51),"")</f>
        <v>46</v>
      </c>
      <c r="B51" s="1" t="s">
        <v>636</v>
      </c>
      <c r="C51" s="1" t="s">
        <v>637</v>
      </c>
      <c r="D51" s="1" t="s">
        <v>37</v>
      </c>
      <c r="E51" s="21">
        <v>2286.67</v>
      </c>
      <c r="F51" s="9">
        <v>477</v>
      </c>
      <c r="G51" s="9">
        <v>7</v>
      </c>
      <c r="H51" s="47">
        <v>43553</v>
      </c>
      <c r="I51" s="11" t="s">
        <v>34</v>
      </c>
    </row>
    <row r="52" spans="1:9" x14ac:dyDescent="0.3">
      <c r="A52" s="8">
        <f>IF(B52&lt;&gt;"",ROWS($B$6:B52),"")</f>
        <v>47</v>
      </c>
      <c r="B52" s="1" t="s">
        <v>739</v>
      </c>
      <c r="C52" s="1" t="s">
        <v>740</v>
      </c>
      <c r="D52" s="1" t="s">
        <v>614</v>
      </c>
      <c r="E52" s="21">
        <v>2190.73</v>
      </c>
      <c r="F52" s="9">
        <v>432</v>
      </c>
      <c r="G52" s="9">
        <v>9</v>
      </c>
      <c r="H52" s="47">
        <v>43581</v>
      </c>
      <c r="I52" s="11" t="s">
        <v>240</v>
      </c>
    </row>
    <row r="53" spans="1:9" x14ac:dyDescent="0.3">
      <c r="A53" s="8">
        <f>IF(B53&lt;&gt;"",ROWS($B$6:B53),"")</f>
        <v>48</v>
      </c>
      <c r="B53" s="1" t="s">
        <v>702</v>
      </c>
      <c r="C53" s="1" t="s">
        <v>703</v>
      </c>
      <c r="D53" s="1" t="s">
        <v>614</v>
      </c>
      <c r="E53" s="21">
        <v>2021.72</v>
      </c>
      <c r="F53" s="9">
        <v>401</v>
      </c>
      <c r="G53" s="9">
        <v>10</v>
      </c>
      <c r="H53" s="47">
        <v>43581</v>
      </c>
      <c r="I53" s="11" t="s">
        <v>40</v>
      </c>
    </row>
    <row r="54" spans="1:9" x14ac:dyDescent="0.3">
      <c r="A54" s="8">
        <f>IF(B54&lt;&gt;"",ROWS($B$6:B54),"")</f>
        <v>49</v>
      </c>
      <c r="B54" s="1" t="s">
        <v>517</v>
      </c>
      <c r="C54" s="1" t="s">
        <v>518</v>
      </c>
      <c r="D54" s="1" t="s">
        <v>519</v>
      </c>
      <c r="E54" s="21">
        <v>1860</v>
      </c>
      <c r="F54" s="9">
        <v>401</v>
      </c>
      <c r="G54" s="9">
        <v>1</v>
      </c>
      <c r="H54" s="47">
        <v>43379</v>
      </c>
      <c r="I54" s="11" t="s">
        <v>472</v>
      </c>
    </row>
    <row r="55" spans="1:9" x14ac:dyDescent="0.3">
      <c r="A55" s="8">
        <f>IF(B55&lt;&gt;"",ROWS($B$6:B55),"")</f>
        <v>50</v>
      </c>
      <c r="B55" s="1" t="s">
        <v>464</v>
      </c>
      <c r="C55" s="1" t="s">
        <v>464</v>
      </c>
      <c r="D55" s="1" t="s">
        <v>27</v>
      </c>
      <c r="E55" s="21">
        <v>1625.5</v>
      </c>
      <c r="F55" s="9">
        <v>740</v>
      </c>
      <c r="G55" s="9">
        <v>1</v>
      </c>
      <c r="H55" s="47">
        <v>43189</v>
      </c>
      <c r="I55" s="11" t="s">
        <v>465</v>
      </c>
    </row>
    <row r="56" spans="1:9" x14ac:dyDescent="0.3">
      <c r="A56" s="8">
        <f>IF(B56&lt;&gt;"",ROWS($B$6:B56),"")</f>
        <v>51</v>
      </c>
      <c r="B56" s="1" t="s">
        <v>758</v>
      </c>
      <c r="C56" s="1" t="s">
        <v>759</v>
      </c>
      <c r="D56" s="1" t="s">
        <v>760</v>
      </c>
      <c r="E56" s="21">
        <v>1598</v>
      </c>
      <c r="F56" s="9">
        <v>295</v>
      </c>
      <c r="G56" s="9">
        <v>2</v>
      </c>
      <c r="H56" s="47">
        <v>43560</v>
      </c>
      <c r="I56" s="11" t="s">
        <v>132</v>
      </c>
    </row>
    <row r="57" spans="1:9" x14ac:dyDescent="0.3">
      <c r="A57" s="8">
        <f>IF(B57&lt;&gt;"",ROWS($B$6:B57),"")</f>
        <v>52</v>
      </c>
      <c r="B57" s="1" t="s">
        <v>627</v>
      </c>
      <c r="C57" s="1" t="s">
        <v>628</v>
      </c>
      <c r="D57" s="1" t="s">
        <v>629</v>
      </c>
      <c r="E57" s="21">
        <v>1597</v>
      </c>
      <c r="F57" s="9">
        <v>273</v>
      </c>
      <c r="G57" s="9">
        <v>4</v>
      </c>
      <c r="H57" s="47">
        <v>43525</v>
      </c>
      <c r="I57" s="11" t="s">
        <v>200</v>
      </c>
    </row>
    <row r="58" spans="1:9" x14ac:dyDescent="0.3">
      <c r="A58" s="8">
        <f>IF(B58&lt;&gt;"",ROWS($B$6:B58),"")</f>
        <v>53</v>
      </c>
      <c r="B58" s="1" t="s">
        <v>734</v>
      </c>
      <c r="C58" s="1" t="s">
        <v>735</v>
      </c>
      <c r="D58" s="1" t="s">
        <v>736</v>
      </c>
      <c r="E58" s="21">
        <v>1500</v>
      </c>
      <c r="F58" s="9">
        <v>387</v>
      </c>
      <c r="G58" s="9">
        <v>2</v>
      </c>
      <c r="H58" s="47">
        <v>43574</v>
      </c>
      <c r="I58" s="11" t="s">
        <v>378</v>
      </c>
    </row>
    <row r="59" spans="1:9" x14ac:dyDescent="0.3">
      <c r="A59" s="8">
        <f>IF(B59&lt;&gt;"",ROWS($B$6:B59),"")</f>
        <v>54</v>
      </c>
      <c r="B59" s="1" t="s">
        <v>633</v>
      </c>
      <c r="C59" s="1" t="s">
        <v>634</v>
      </c>
      <c r="D59" s="1" t="s">
        <v>635</v>
      </c>
      <c r="E59" s="21">
        <v>1422</v>
      </c>
      <c r="F59" s="9">
        <v>254</v>
      </c>
      <c r="G59" s="9">
        <v>4</v>
      </c>
      <c r="H59" s="47">
        <v>43525</v>
      </c>
      <c r="I59" s="11" t="s">
        <v>200</v>
      </c>
    </row>
    <row r="60" spans="1:9" x14ac:dyDescent="0.3">
      <c r="A60" s="8">
        <f>IF(B60&lt;&gt;"",ROWS($B$6:B60),"")</f>
        <v>55</v>
      </c>
      <c r="B60" s="1" t="s">
        <v>766</v>
      </c>
      <c r="C60" s="1" t="s">
        <v>767</v>
      </c>
      <c r="D60" s="1" t="s">
        <v>768</v>
      </c>
      <c r="E60" s="21">
        <v>1333.1</v>
      </c>
      <c r="F60" s="9">
        <v>234</v>
      </c>
      <c r="G60" s="9">
        <v>2</v>
      </c>
      <c r="H60" s="47">
        <v>43560</v>
      </c>
      <c r="I60" s="11" t="s">
        <v>132</v>
      </c>
    </row>
    <row r="61" spans="1:9" x14ac:dyDescent="0.3">
      <c r="A61" s="8">
        <f>IF(B61&lt;&gt;"",ROWS($B$6:B61),"")</f>
        <v>56</v>
      </c>
      <c r="B61" s="1" t="s">
        <v>219</v>
      </c>
      <c r="C61" s="1" t="s">
        <v>220</v>
      </c>
      <c r="D61" s="1" t="s">
        <v>221</v>
      </c>
      <c r="E61" s="21">
        <v>1232.75</v>
      </c>
      <c r="F61" s="9">
        <v>273</v>
      </c>
      <c r="G61" s="9">
        <v>5</v>
      </c>
      <c r="H61" s="47">
        <v>43588</v>
      </c>
      <c r="I61" s="11" t="s">
        <v>40</v>
      </c>
    </row>
    <row r="62" spans="1:9" x14ac:dyDescent="0.3">
      <c r="A62" s="8">
        <f>IF(B62&lt;&gt;"",ROWS($B$6:B62),"")</f>
        <v>57</v>
      </c>
      <c r="B62" s="1" t="s">
        <v>747</v>
      </c>
      <c r="C62" s="1" t="s">
        <v>748</v>
      </c>
      <c r="D62" s="1" t="s">
        <v>330</v>
      </c>
      <c r="E62" s="21">
        <v>1211</v>
      </c>
      <c r="F62" s="9">
        <v>256</v>
      </c>
      <c r="G62" s="9">
        <v>5</v>
      </c>
      <c r="H62" s="47">
        <v>43560</v>
      </c>
      <c r="I62" s="11" t="s">
        <v>132</v>
      </c>
    </row>
    <row r="63" spans="1:9" x14ac:dyDescent="0.3">
      <c r="A63" s="8">
        <f>IF(B63&lt;&gt;"",ROWS($B$6:B63),"")</f>
        <v>58</v>
      </c>
      <c r="B63" s="1" t="s">
        <v>791</v>
      </c>
      <c r="C63" s="1" t="s">
        <v>792</v>
      </c>
      <c r="D63" s="1" t="s">
        <v>287</v>
      </c>
      <c r="E63" s="21">
        <v>1140.7</v>
      </c>
      <c r="F63" s="9">
        <v>214</v>
      </c>
      <c r="G63" s="9">
        <v>2</v>
      </c>
      <c r="H63" s="47">
        <v>43560</v>
      </c>
      <c r="I63" s="11" t="s">
        <v>132</v>
      </c>
    </row>
    <row r="64" spans="1:9" x14ac:dyDescent="0.3">
      <c r="A64" s="8">
        <f>IF(B64&lt;&gt;"",ROWS($B$6:B64),"")</f>
        <v>59</v>
      </c>
      <c r="B64" s="1" t="s">
        <v>793</v>
      </c>
      <c r="C64" s="1" t="s">
        <v>794</v>
      </c>
      <c r="D64" s="1" t="s">
        <v>795</v>
      </c>
      <c r="E64" s="21">
        <v>1119.5</v>
      </c>
      <c r="F64" s="9">
        <v>213</v>
      </c>
      <c r="G64" s="9">
        <v>1</v>
      </c>
      <c r="H64" s="47">
        <v>43560</v>
      </c>
      <c r="I64" s="11" t="s">
        <v>132</v>
      </c>
    </row>
    <row r="65" spans="1:9" x14ac:dyDescent="0.3">
      <c r="A65" s="8">
        <f>IF(B65&lt;&gt;"",ROWS($B$6:B65),"")</f>
        <v>60</v>
      </c>
      <c r="B65" s="1" t="s">
        <v>142</v>
      </c>
      <c r="C65" s="1" t="s">
        <v>143</v>
      </c>
      <c r="D65" s="1" t="s">
        <v>144</v>
      </c>
      <c r="E65" s="21">
        <v>1098.19</v>
      </c>
      <c r="F65" s="9">
        <v>207</v>
      </c>
      <c r="G65" s="9">
        <v>5</v>
      </c>
      <c r="H65" s="47">
        <v>43525</v>
      </c>
      <c r="I65" s="11" t="s">
        <v>145</v>
      </c>
    </row>
    <row r="66" spans="1:9" x14ac:dyDescent="0.3">
      <c r="A66" s="8">
        <f>IF(B66&lt;&gt;"",ROWS($B$6:B66),"")</f>
        <v>61</v>
      </c>
      <c r="B66" s="1" t="s">
        <v>782</v>
      </c>
      <c r="C66" s="1" t="s">
        <v>783</v>
      </c>
      <c r="D66" s="1" t="s">
        <v>316</v>
      </c>
      <c r="E66" s="21">
        <v>927</v>
      </c>
      <c r="F66" s="9">
        <v>181</v>
      </c>
      <c r="G66" s="9">
        <v>1</v>
      </c>
      <c r="H66" s="47">
        <v>43560</v>
      </c>
      <c r="I66" s="11" t="s">
        <v>132</v>
      </c>
    </row>
    <row r="67" spans="1:9" x14ac:dyDescent="0.3">
      <c r="A67" s="8">
        <f>IF(B67&lt;&gt;"",ROWS($B$6:B67),"")</f>
        <v>62</v>
      </c>
      <c r="B67" s="1" t="s">
        <v>615</v>
      </c>
      <c r="C67" s="1" t="s">
        <v>616</v>
      </c>
      <c r="D67" s="1" t="s">
        <v>410</v>
      </c>
      <c r="E67" s="21">
        <v>875</v>
      </c>
      <c r="F67" s="9">
        <v>377</v>
      </c>
      <c r="G67" s="9">
        <v>1</v>
      </c>
      <c r="H67" s="47">
        <v>42654</v>
      </c>
      <c r="I67" s="11" t="s">
        <v>472</v>
      </c>
    </row>
    <row r="68" spans="1:9" x14ac:dyDescent="0.3">
      <c r="A68" s="8">
        <f>IF(B68&lt;&gt;"",ROWS($B$6:B68),"")</f>
        <v>63</v>
      </c>
      <c r="B68" s="1" t="s">
        <v>586</v>
      </c>
      <c r="C68" s="1" t="s">
        <v>587</v>
      </c>
      <c r="D68" s="1" t="s">
        <v>183</v>
      </c>
      <c r="E68" s="21">
        <v>868.93</v>
      </c>
      <c r="F68" s="9">
        <v>294</v>
      </c>
      <c r="G68" s="9">
        <v>6</v>
      </c>
      <c r="H68" s="47">
        <v>43539</v>
      </c>
      <c r="I68" s="11" t="s">
        <v>588</v>
      </c>
    </row>
    <row r="69" spans="1:9" x14ac:dyDescent="0.3">
      <c r="A69" s="8">
        <f>IF(B69&lt;&gt;"",ROWS($B$6:B69),"")</f>
        <v>64</v>
      </c>
      <c r="B69" s="1" t="s">
        <v>538</v>
      </c>
      <c r="C69" s="1" t="s">
        <v>539</v>
      </c>
      <c r="D69" s="1" t="s">
        <v>540</v>
      </c>
      <c r="E69" s="21">
        <v>858</v>
      </c>
      <c r="F69" s="9">
        <v>143</v>
      </c>
      <c r="G69" s="9">
        <v>6</v>
      </c>
      <c r="H69" s="47">
        <v>43518</v>
      </c>
      <c r="I69" s="11" t="s">
        <v>200</v>
      </c>
    </row>
    <row r="70" spans="1:9" x14ac:dyDescent="0.3">
      <c r="A70" s="8">
        <f>IF(B70&lt;&gt;"",ROWS($B$6:B70),"")</f>
        <v>65</v>
      </c>
      <c r="B70" s="1" t="s">
        <v>541</v>
      </c>
      <c r="C70" s="1" t="s">
        <v>542</v>
      </c>
      <c r="D70" s="1" t="s">
        <v>316</v>
      </c>
      <c r="E70" s="21">
        <v>741.89</v>
      </c>
      <c r="F70" s="9">
        <v>188</v>
      </c>
      <c r="G70" s="9">
        <v>1</v>
      </c>
      <c r="H70" s="47">
        <v>43525</v>
      </c>
      <c r="I70" s="11" t="s">
        <v>145</v>
      </c>
    </row>
    <row r="71" spans="1:9" x14ac:dyDescent="0.3">
      <c r="A71" s="8">
        <f>IF(B71&lt;&gt;"",ROWS($B$6:B71),"")</f>
        <v>66</v>
      </c>
      <c r="B71" s="1" t="s">
        <v>815</v>
      </c>
      <c r="C71" s="1" t="s">
        <v>816</v>
      </c>
      <c r="D71" s="1" t="s">
        <v>817</v>
      </c>
      <c r="E71" s="21">
        <v>729.5</v>
      </c>
      <c r="F71" s="9">
        <v>142</v>
      </c>
      <c r="G71" s="9">
        <v>1</v>
      </c>
      <c r="H71" s="47">
        <v>43560</v>
      </c>
      <c r="I71" s="11" t="s">
        <v>132</v>
      </c>
    </row>
    <row r="72" spans="1:9" x14ac:dyDescent="0.3">
      <c r="A72" s="8">
        <f>IF(B72&lt;&gt;"",ROWS($B$6:B72),"")</f>
        <v>67</v>
      </c>
      <c r="B72" s="1" t="s">
        <v>800</v>
      </c>
      <c r="C72" s="1" t="s">
        <v>801</v>
      </c>
      <c r="D72" s="1" t="s">
        <v>37</v>
      </c>
      <c r="E72" s="21">
        <v>701</v>
      </c>
      <c r="F72" s="9">
        <v>130</v>
      </c>
      <c r="G72" s="9">
        <v>2</v>
      </c>
      <c r="H72" s="47">
        <v>43560</v>
      </c>
      <c r="I72" s="11" t="s">
        <v>132</v>
      </c>
    </row>
    <row r="73" spans="1:9" x14ac:dyDescent="0.3">
      <c r="A73" s="8">
        <f>IF(B73&lt;&gt;"",ROWS($B$6:B73),"")</f>
        <v>68</v>
      </c>
      <c r="B73" s="1" t="s">
        <v>645</v>
      </c>
      <c r="C73" s="1" t="s">
        <v>646</v>
      </c>
      <c r="D73" s="1" t="s">
        <v>287</v>
      </c>
      <c r="E73" s="21">
        <v>565</v>
      </c>
      <c r="F73" s="9">
        <v>101</v>
      </c>
      <c r="G73" s="9">
        <v>2</v>
      </c>
      <c r="H73" s="47">
        <v>43511</v>
      </c>
      <c r="I73" s="11" t="s">
        <v>200</v>
      </c>
    </row>
    <row r="74" spans="1:9" x14ac:dyDescent="0.3">
      <c r="A74" s="8">
        <f>IF(B74&lt;&gt;"",ROWS($B$6:B74),"")</f>
        <v>69</v>
      </c>
      <c r="B74" s="1" t="s">
        <v>693</v>
      </c>
      <c r="C74" s="1" t="s">
        <v>694</v>
      </c>
      <c r="D74" s="1" t="s">
        <v>929</v>
      </c>
      <c r="E74" s="21">
        <v>495</v>
      </c>
      <c r="F74" s="9">
        <v>99</v>
      </c>
      <c r="G74" s="9">
        <v>1</v>
      </c>
      <c r="H74" s="47">
        <v>42988</v>
      </c>
      <c r="I74" s="11" t="s">
        <v>472</v>
      </c>
    </row>
    <row r="75" spans="1:9" x14ac:dyDescent="0.3">
      <c r="A75" s="8">
        <f>IF(B75&lt;&gt;"",ROWS($B$6:B75),"")</f>
        <v>70</v>
      </c>
      <c r="B75" s="1" t="s">
        <v>173</v>
      </c>
      <c r="C75" s="1" t="s">
        <v>174</v>
      </c>
      <c r="D75" s="1" t="s">
        <v>175</v>
      </c>
      <c r="E75" s="21">
        <v>413</v>
      </c>
      <c r="F75" s="9">
        <v>164</v>
      </c>
      <c r="G75" s="9">
        <v>2</v>
      </c>
      <c r="H75" s="47">
        <v>43385</v>
      </c>
      <c r="I75" s="11" t="s">
        <v>40</v>
      </c>
    </row>
    <row r="76" spans="1:9" x14ac:dyDescent="0.3">
      <c r="A76" s="8">
        <f>IF(B76&lt;&gt;"",ROWS($B$6:B76),"")</f>
        <v>71</v>
      </c>
      <c r="B76" s="1" t="s">
        <v>871</v>
      </c>
      <c r="C76" s="1" t="s">
        <v>871</v>
      </c>
      <c r="D76" s="1" t="s">
        <v>872</v>
      </c>
      <c r="E76" s="21">
        <v>388</v>
      </c>
      <c r="F76" s="9">
        <v>84</v>
      </c>
      <c r="G76" s="9">
        <v>1</v>
      </c>
      <c r="H76" s="47">
        <v>43560</v>
      </c>
      <c r="I76" s="11" t="s">
        <v>132</v>
      </c>
    </row>
    <row r="77" spans="1:9" x14ac:dyDescent="0.3">
      <c r="A77" s="8">
        <f>IF(B77&lt;&gt;"",ROWS($B$6:B77),"")</f>
        <v>72</v>
      </c>
      <c r="B77" s="1" t="s">
        <v>727</v>
      </c>
      <c r="C77" s="1" t="s">
        <v>728</v>
      </c>
      <c r="D77" s="1" t="s">
        <v>410</v>
      </c>
      <c r="E77" s="21">
        <v>344</v>
      </c>
      <c r="F77" s="9">
        <v>142</v>
      </c>
      <c r="G77" s="9">
        <v>1</v>
      </c>
      <c r="H77" s="47">
        <v>43366</v>
      </c>
      <c r="I77" s="11" t="s">
        <v>472</v>
      </c>
    </row>
    <row r="78" spans="1:9" x14ac:dyDescent="0.3">
      <c r="A78" s="8">
        <f>IF(B78&lt;&gt;"",ROWS($B$6:B78),"")</f>
        <v>73</v>
      </c>
      <c r="B78" s="1" t="s">
        <v>216</v>
      </c>
      <c r="C78" s="1" t="s">
        <v>217</v>
      </c>
      <c r="D78" s="1" t="s">
        <v>218</v>
      </c>
      <c r="E78" s="21">
        <v>330</v>
      </c>
      <c r="F78" s="9">
        <v>97</v>
      </c>
      <c r="G78" s="9">
        <v>2</v>
      </c>
      <c r="H78" s="47">
        <v>43518</v>
      </c>
      <c r="I78" s="11" t="s">
        <v>121</v>
      </c>
    </row>
    <row r="79" spans="1:9" x14ac:dyDescent="0.3">
      <c r="A79" s="8">
        <f>IF(B79&lt;&gt;"",ROWS($B$6:B79),"")</f>
        <v>74</v>
      </c>
      <c r="B79" s="1" t="s">
        <v>601</v>
      </c>
      <c r="C79" s="1" t="s">
        <v>602</v>
      </c>
      <c r="D79" s="1" t="s">
        <v>316</v>
      </c>
      <c r="E79" s="21">
        <v>273</v>
      </c>
      <c r="F79" s="9">
        <v>91</v>
      </c>
      <c r="G79" s="9">
        <v>1</v>
      </c>
      <c r="H79" s="47">
        <v>42721</v>
      </c>
      <c r="I79" s="11" t="s">
        <v>472</v>
      </c>
    </row>
    <row r="80" spans="1:9" x14ac:dyDescent="0.3">
      <c r="A80" s="8">
        <f>IF(B80&lt;&gt;"",ROWS($B$6:B80),"")</f>
        <v>75</v>
      </c>
      <c r="B80" s="1" t="s">
        <v>120</v>
      </c>
      <c r="C80" s="1" t="s">
        <v>120</v>
      </c>
      <c r="D80" s="1" t="s">
        <v>27</v>
      </c>
      <c r="E80" s="21">
        <v>219</v>
      </c>
      <c r="F80" s="9">
        <v>58</v>
      </c>
      <c r="G80" s="9">
        <v>1</v>
      </c>
      <c r="H80" s="47">
        <v>43504</v>
      </c>
      <c r="I80" s="11" t="s">
        <v>121</v>
      </c>
    </row>
    <row r="81" spans="1:9" x14ac:dyDescent="0.3">
      <c r="A81" s="8">
        <f>IF(B81&lt;&gt;"",ROWS($B$6:B81),"")</f>
        <v>76</v>
      </c>
      <c r="B81" s="1" t="s">
        <v>197</v>
      </c>
      <c r="C81" s="1" t="s">
        <v>198</v>
      </c>
      <c r="D81" s="1" t="s">
        <v>199</v>
      </c>
      <c r="E81" s="21">
        <v>216</v>
      </c>
      <c r="F81" s="9">
        <v>34</v>
      </c>
      <c r="G81" s="9">
        <v>2</v>
      </c>
      <c r="H81" s="47">
        <v>43469</v>
      </c>
      <c r="I81" s="11" t="s">
        <v>200</v>
      </c>
    </row>
    <row r="82" spans="1:9" x14ac:dyDescent="0.3">
      <c r="A82" s="8">
        <f>IF(B82&lt;&gt;"",ROWS($B$6:B82),"")</f>
        <v>77</v>
      </c>
      <c r="B82" s="1" t="s">
        <v>873</v>
      </c>
      <c r="C82" s="1" t="s">
        <v>874</v>
      </c>
      <c r="D82" s="1" t="s">
        <v>619</v>
      </c>
      <c r="E82" s="21">
        <v>161.5</v>
      </c>
      <c r="F82" s="9">
        <v>33</v>
      </c>
      <c r="G82" s="9">
        <v>1</v>
      </c>
      <c r="H82" s="47">
        <v>43560</v>
      </c>
      <c r="I82" s="11" t="s">
        <v>132</v>
      </c>
    </row>
    <row r="83" spans="1:9" x14ac:dyDescent="0.3">
      <c r="A83" s="8">
        <f>IF(B83&lt;&gt;"",ROWS($B$6:B83),"")</f>
        <v>78</v>
      </c>
      <c r="B83" s="1" t="s">
        <v>421</v>
      </c>
      <c r="C83" s="1" t="s">
        <v>422</v>
      </c>
      <c r="D83" s="1" t="s">
        <v>423</v>
      </c>
      <c r="E83" s="21">
        <v>147.80000000000001</v>
      </c>
      <c r="F83" s="9">
        <v>31</v>
      </c>
      <c r="G83" s="9">
        <v>1</v>
      </c>
      <c r="H83" s="47">
        <v>43539</v>
      </c>
      <c r="I83" s="11" t="s">
        <v>352</v>
      </c>
    </row>
    <row r="84" spans="1:9" x14ac:dyDescent="0.3">
      <c r="A84" s="8">
        <f>IF(B84&lt;&gt;"",ROWS($B$6:B84),"")</f>
        <v>79</v>
      </c>
      <c r="B84" s="1" t="s">
        <v>898</v>
      </c>
      <c r="C84" s="1" t="s">
        <v>899</v>
      </c>
      <c r="D84" s="1" t="s">
        <v>325</v>
      </c>
      <c r="E84" s="21">
        <v>138</v>
      </c>
      <c r="F84" s="9">
        <v>25</v>
      </c>
      <c r="G84" s="9">
        <v>1</v>
      </c>
      <c r="H84" s="47">
        <v>43560</v>
      </c>
      <c r="I84" s="11" t="s">
        <v>132</v>
      </c>
    </row>
    <row r="85" spans="1:9" x14ac:dyDescent="0.3">
      <c r="A85" s="8">
        <f>IF(B85&lt;&gt;"",ROWS($B$6:B85),"")</f>
        <v>80</v>
      </c>
      <c r="B85" s="1" t="s">
        <v>900</v>
      </c>
      <c r="C85" s="1" t="s">
        <v>901</v>
      </c>
      <c r="D85" s="1" t="s">
        <v>316</v>
      </c>
      <c r="E85" s="21">
        <v>119.5</v>
      </c>
      <c r="F85" s="9">
        <v>26</v>
      </c>
      <c r="G85" s="9">
        <v>1</v>
      </c>
      <c r="H85" s="47">
        <v>43560</v>
      </c>
      <c r="I85" s="11" t="s">
        <v>132</v>
      </c>
    </row>
    <row r="86" spans="1:9" x14ac:dyDescent="0.3">
      <c r="A86" s="8">
        <f>IF(B86&lt;&gt;"",ROWS($B$6:B86),"")</f>
        <v>81</v>
      </c>
      <c r="B86" s="1" t="s">
        <v>263</v>
      </c>
      <c r="C86" s="1" t="s">
        <v>264</v>
      </c>
      <c r="D86" s="1" t="s">
        <v>37</v>
      </c>
      <c r="E86" s="21">
        <v>88.98</v>
      </c>
      <c r="F86" s="9">
        <v>23</v>
      </c>
      <c r="G86" s="9">
        <v>1</v>
      </c>
      <c r="H86" s="47">
        <v>43532</v>
      </c>
      <c r="I86" s="11" t="s">
        <v>40</v>
      </c>
    </row>
    <row r="87" spans="1:9" x14ac:dyDescent="0.3">
      <c r="A87" s="8">
        <f>IF(B87&lt;&gt;"",ROWS($B$6:B87),"")</f>
        <v>82</v>
      </c>
      <c r="B87" s="1" t="s">
        <v>355</v>
      </c>
      <c r="C87" s="1" t="s">
        <v>356</v>
      </c>
      <c r="D87" s="1" t="s">
        <v>183</v>
      </c>
      <c r="E87" s="21">
        <v>84</v>
      </c>
      <c r="F87" s="9">
        <v>14</v>
      </c>
      <c r="G87" s="9">
        <v>1</v>
      </c>
      <c r="H87" s="47">
        <v>43532</v>
      </c>
      <c r="I87" s="11" t="s">
        <v>121</v>
      </c>
    </row>
    <row r="88" spans="1:9" x14ac:dyDescent="0.3">
      <c r="A88" s="8">
        <f>IF(B88&lt;&gt;"",ROWS($B$6:B88),"")</f>
        <v>83</v>
      </c>
      <c r="B88" s="1" t="s">
        <v>297</v>
      </c>
      <c r="C88" s="1" t="s">
        <v>298</v>
      </c>
      <c r="D88" s="1" t="s">
        <v>299</v>
      </c>
      <c r="E88" s="21">
        <v>38.5</v>
      </c>
      <c r="F88" s="9">
        <v>16</v>
      </c>
      <c r="G88" s="9">
        <v>1</v>
      </c>
      <c r="H88" s="47">
        <v>43511</v>
      </c>
      <c r="I88" s="11" t="s">
        <v>40</v>
      </c>
    </row>
    <row r="89" spans="1:9" x14ac:dyDescent="0.3">
      <c r="A89" s="8">
        <f>IF(B89&lt;&gt;"",ROWS($B$6:B89),"")</f>
        <v>84</v>
      </c>
      <c r="B89" s="1" t="s">
        <v>96</v>
      </c>
      <c r="C89" s="1" t="s">
        <v>97</v>
      </c>
      <c r="D89" s="1" t="s">
        <v>98</v>
      </c>
      <c r="E89" s="21">
        <v>27.2</v>
      </c>
      <c r="F89" s="9">
        <v>7</v>
      </c>
      <c r="G89" s="9">
        <v>1</v>
      </c>
      <c r="H89" s="47">
        <v>43504</v>
      </c>
      <c r="I89" s="11" t="s">
        <v>34</v>
      </c>
    </row>
    <row r="90" spans="1:9" x14ac:dyDescent="0.3">
      <c r="A90" s="8">
        <f>IF(B90&lt;&gt;"",ROWS($B$6:B90),"")</f>
        <v>85</v>
      </c>
      <c r="B90" s="1" t="s">
        <v>335</v>
      </c>
      <c r="C90" s="1" t="s">
        <v>336</v>
      </c>
      <c r="D90" s="1" t="s">
        <v>337</v>
      </c>
      <c r="E90" s="21">
        <v>12</v>
      </c>
      <c r="F90" s="9">
        <v>3</v>
      </c>
      <c r="G90" s="9">
        <v>1</v>
      </c>
      <c r="H90" s="47">
        <v>43525</v>
      </c>
      <c r="I90" s="11" t="s">
        <v>40</v>
      </c>
    </row>
    <row r="91" spans="1:9" x14ac:dyDescent="0.3">
      <c r="E91" s="19">
        <f>SUBTOTAL(109,Table3_Balandis[Pajamos])</f>
        <v>1461722.9399999995</v>
      </c>
      <c r="F91" s="12">
        <f>SUBTOTAL(109,Table3_Balandis[Žiūrovų skaičius])</f>
        <v>281990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3"/>
  <sheetViews>
    <sheetView topLeftCell="A81" workbookViewId="0">
      <selection activeCell="C9" sqref="C9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17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44</v>
      </c>
      <c r="C6" s="1" t="s">
        <v>45</v>
      </c>
      <c r="D6" s="1" t="s">
        <v>37</v>
      </c>
      <c r="E6" s="21">
        <v>236918.46</v>
      </c>
      <c r="F6" s="9">
        <v>38759</v>
      </c>
      <c r="G6" s="9">
        <v>23</v>
      </c>
      <c r="H6" s="47">
        <v>43581</v>
      </c>
      <c r="I6" s="11" t="s">
        <v>38</v>
      </c>
    </row>
    <row r="7" spans="1:9" x14ac:dyDescent="0.3">
      <c r="A7" s="8">
        <f>IF(B7&lt;&gt;"",ROWS($B$6:B7),"")</f>
        <v>2</v>
      </c>
      <c r="B7" s="1" t="s">
        <v>122</v>
      </c>
      <c r="C7" s="1" t="s">
        <v>123</v>
      </c>
      <c r="D7" s="1" t="s">
        <v>124</v>
      </c>
      <c r="E7" s="21">
        <v>143127.59</v>
      </c>
      <c r="F7" s="9">
        <v>27627</v>
      </c>
      <c r="G7" s="9">
        <v>13</v>
      </c>
      <c r="H7" s="47">
        <v>43595</v>
      </c>
      <c r="I7" s="11" t="s">
        <v>34</v>
      </c>
    </row>
    <row r="8" spans="1:9" x14ac:dyDescent="0.3">
      <c r="A8" s="8">
        <f>IF(B8&lt;&gt;"",ROWS($B$6:B8),"")</f>
        <v>3</v>
      </c>
      <c r="B8" s="1" t="s">
        <v>125</v>
      </c>
      <c r="C8" s="1" t="s">
        <v>126</v>
      </c>
      <c r="D8" s="1" t="s">
        <v>37</v>
      </c>
      <c r="E8" s="21">
        <v>112088.74999999997</v>
      </c>
      <c r="F8" s="9">
        <v>19737</v>
      </c>
      <c r="G8" s="9" t="s">
        <v>64</v>
      </c>
      <c r="H8" s="47">
        <v>43602</v>
      </c>
      <c r="I8" s="11" t="s">
        <v>40</v>
      </c>
    </row>
    <row r="9" spans="1:9" x14ac:dyDescent="0.3">
      <c r="A9" s="8">
        <f>IF(B9&lt;&gt;"",ROWS($B$6:B9),"")</f>
        <v>4</v>
      </c>
      <c r="B9" s="1" t="s">
        <v>163</v>
      </c>
      <c r="C9" s="1" t="s">
        <v>164</v>
      </c>
      <c r="D9" s="1" t="s">
        <v>165</v>
      </c>
      <c r="E9" s="21">
        <v>76455.41</v>
      </c>
      <c r="F9" s="9">
        <v>14341</v>
      </c>
      <c r="G9" s="9">
        <v>11</v>
      </c>
      <c r="H9" s="47">
        <v>43595</v>
      </c>
      <c r="I9" s="11" t="s">
        <v>166</v>
      </c>
    </row>
    <row r="10" spans="1:9" x14ac:dyDescent="0.3">
      <c r="A10" s="8">
        <f>IF(B10&lt;&gt;"",ROWS($B$6:B10),"")</f>
        <v>5</v>
      </c>
      <c r="B10" s="1" t="s">
        <v>219</v>
      </c>
      <c r="C10" s="1" t="s">
        <v>220</v>
      </c>
      <c r="D10" s="1" t="s">
        <v>221</v>
      </c>
      <c r="E10" s="21">
        <v>63724.6</v>
      </c>
      <c r="F10" s="9">
        <v>14699</v>
      </c>
      <c r="G10" s="9">
        <v>16</v>
      </c>
      <c r="H10" s="47">
        <v>43588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131</v>
      </c>
      <c r="C11" s="1" t="s">
        <v>131</v>
      </c>
      <c r="D11" s="1" t="s">
        <v>27</v>
      </c>
      <c r="E11" s="21">
        <v>61798.59</v>
      </c>
      <c r="F11" s="9">
        <v>11285</v>
      </c>
      <c r="G11" s="9">
        <v>15</v>
      </c>
      <c r="H11" s="47">
        <v>43574</v>
      </c>
      <c r="I11" s="11" t="s">
        <v>132</v>
      </c>
    </row>
    <row r="12" spans="1:9" x14ac:dyDescent="0.3">
      <c r="A12" s="8">
        <f>IF(B12&lt;&gt;"",ROWS($B$6:B12),"")</f>
        <v>7</v>
      </c>
      <c r="B12" s="1" t="s">
        <v>246</v>
      </c>
      <c r="C12" s="1" t="s">
        <v>247</v>
      </c>
      <c r="D12" s="1" t="s">
        <v>37</v>
      </c>
      <c r="E12" s="21">
        <v>59511.76</v>
      </c>
      <c r="F12" s="9">
        <v>10823</v>
      </c>
      <c r="G12" s="9">
        <v>15</v>
      </c>
      <c r="H12" s="47">
        <v>43588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255</v>
      </c>
      <c r="C13" s="1" t="s">
        <v>256</v>
      </c>
      <c r="D13" s="1" t="s">
        <v>37</v>
      </c>
      <c r="E13" s="21">
        <v>56499.97</v>
      </c>
      <c r="F13" s="9">
        <v>10235</v>
      </c>
      <c r="G13" s="9">
        <v>15</v>
      </c>
      <c r="H13" s="47">
        <v>43588</v>
      </c>
      <c r="I13" s="11" t="s">
        <v>936</v>
      </c>
    </row>
    <row r="14" spans="1:9" x14ac:dyDescent="0.3">
      <c r="A14" s="8">
        <f>IF(B14&lt;&gt;"",ROWS($B$6:B14),"")</f>
        <v>9</v>
      </c>
      <c r="B14" s="1" t="s">
        <v>95</v>
      </c>
      <c r="C14" s="1" t="s">
        <v>95</v>
      </c>
      <c r="D14" s="1" t="s">
        <v>27</v>
      </c>
      <c r="E14" s="21">
        <v>49976.37</v>
      </c>
      <c r="F14" s="9">
        <v>9334</v>
      </c>
      <c r="G14" s="9">
        <v>9</v>
      </c>
      <c r="H14" s="47">
        <v>43567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193</v>
      </c>
      <c r="C15" s="1" t="s">
        <v>194</v>
      </c>
      <c r="D15" s="1" t="s">
        <v>37</v>
      </c>
      <c r="E15" s="21">
        <v>44436.02</v>
      </c>
      <c r="F15" s="9">
        <v>9297</v>
      </c>
      <c r="G15" s="9">
        <v>13</v>
      </c>
      <c r="H15" s="47">
        <v>43609</v>
      </c>
      <c r="I15" s="11" t="s">
        <v>38</v>
      </c>
    </row>
    <row r="16" spans="1:9" x14ac:dyDescent="0.3">
      <c r="A16" s="8">
        <f>IF(B16&lt;&gt;"",ROWS($B$6:B16),"")</f>
        <v>11</v>
      </c>
      <c r="B16" s="1" t="s">
        <v>333</v>
      </c>
      <c r="C16" s="1" t="s">
        <v>334</v>
      </c>
      <c r="D16" s="1" t="s">
        <v>37</v>
      </c>
      <c r="E16" s="21">
        <v>30383.27</v>
      </c>
      <c r="F16" s="9">
        <v>5487</v>
      </c>
      <c r="G16" s="9">
        <v>13</v>
      </c>
      <c r="H16" s="47">
        <v>43595</v>
      </c>
      <c r="I16" s="11" t="s">
        <v>240</v>
      </c>
    </row>
    <row r="17" spans="1:9" x14ac:dyDescent="0.3">
      <c r="A17" s="8">
        <f>IF(B17&lt;&gt;"",ROWS($B$6:B17),"")</f>
        <v>12</v>
      </c>
      <c r="B17" s="1" t="s">
        <v>46</v>
      </c>
      <c r="C17" s="1" t="s">
        <v>47</v>
      </c>
      <c r="D17" s="1" t="s">
        <v>37</v>
      </c>
      <c r="E17" s="21">
        <v>30159.82</v>
      </c>
      <c r="F17" s="9">
        <v>6373</v>
      </c>
      <c r="G17" s="9">
        <v>19</v>
      </c>
      <c r="H17" s="47">
        <v>43616</v>
      </c>
      <c r="I17" s="11" t="s">
        <v>43</v>
      </c>
    </row>
    <row r="18" spans="1:9" x14ac:dyDescent="0.3">
      <c r="A18" s="8">
        <f>IF(B18&lt;&gt;"",ROWS($B$6:B18),"")</f>
        <v>13</v>
      </c>
      <c r="B18" s="1" t="s">
        <v>331</v>
      </c>
      <c r="C18" s="1" t="s">
        <v>332</v>
      </c>
      <c r="D18" s="1" t="s">
        <v>37</v>
      </c>
      <c r="E18" s="21">
        <v>25968</v>
      </c>
      <c r="F18" s="9">
        <v>5277</v>
      </c>
      <c r="G18" s="9">
        <v>15</v>
      </c>
      <c r="H18" s="47">
        <v>43602</v>
      </c>
      <c r="I18" s="11" t="s">
        <v>121</v>
      </c>
    </row>
    <row r="19" spans="1:9" x14ac:dyDescent="0.3">
      <c r="A19" s="8">
        <f>IF(B19&lt;&gt;"",ROWS($B$6:B19),"")</f>
        <v>14</v>
      </c>
      <c r="B19" s="1" t="s">
        <v>41</v>
      </c>
      <c r="C19" s="1" t="s">
        <v>42</v>
      </c>
      <c r="D19" s="1" t="s">
        <v>37</v>
      </c>
      <c r="E19" s="21">
        <v>24034.89</v>
      </c>
      <c r="F19" s="9">
        <v>5071</v>
      </c>
      <c r="G19" s="9">
        <v>8</v>
      </c>
      <c r="H19" s="47">
        <v>43532</v>
      </c>
      <c r="I19" s="11" t="s">
        <v>43</v>
      </c>
    </row>
    <row r="20" spans="1:9" x14ac:dyDescent="0.3">
      <c r="A20" s="8">
        <f>IF(B20&lt;&gt;"",ROWS($B$6:B20),"")</f>
        <v>15</v>
      </c>
      <c r="B20" s="1" t="s">
        <v>176</v>
      </c>
      <c r="C20" s="1" t="s">
        <v>177</v>
      </c>
      <c r="D20" s="1" t="s">
        <v>37</v>
      </c>
      <c r="E20" s="21">
        <v>22427.02</v>
      </c>
      <c r="F20" s="9">
        <v>5119</v>
      </c>
      <c r="G20" s="9">
        <v>10</v>
      </c>
      <c r="H20" s="47">
        <v>43567</v>
      </c>
      <c r="I20" s="11" t="s">
        <v>141</v>
      </c>
    </row>
    <row r="21" spans="1:9" x14ac:dyDescent="0.3">
      <c r="A21" s="8">
        <f>IF(B21&lt;&gt;"",ROWS($B$6:B21),"")</f>
        <v>16</v>
      </c>
      <c r="B21" s="1" t="s">
        <v>392</v>
      </c>
      <c r="C21" s="1" t="s">
        <v>393</v>
      </c>
      <c r="D21" s="1" t="s">
        <v>394</v>
      </c>
      <c r="E21" s="21">
        <v>21328.31</v>
      </c>
      <c r="F21" s="9">
        <v>3730</v>
      </c>
      <c r="G21" s="9">
        <v>18</v>
      </c>
      <c r="H21" s="47">
        <v>43588</v>
      </c>
      <c r="I21" s="11" t="s">
        <v>94</v>
      </c>
    </row>
    <row r="22" spans="1:9" x14ac:dyDescent="0.3">
      <c r="A22" s="8">
        <f>IF(B22&lt;&gt;"",ROWS($B$6:B22),"")</f>
        <v>17</v>
      </c>
      <c r="B22" s="1" t="s">
        <v>214</v>
      </c>
      <c r="C22" s="1" t="s">
        <v>215</v>
      </c>
      <c r="D22" s="1" t="s">
        <v>37</v>
      </c>
      <c r="E22" s="21">
        <v>19441.07</v>
      </c>
      <c r="F22" s="9">
        <v>3419</v>
      </c>
      <c r="G22" s="9">
        <v>6</v>
      </c>
      <c r="H22" s="47">
        <v>43574</v>
      </c>
      <c r="I22" s="11" t="s">
        <v>34</v>
      </c>
    </row>
    <row r="23" spans="1:9" x14ac:dyDescent="0.3">
      <c r="A23" s="8">
        <f>IF(B23&lt;&gt;"",ROWS($B$6:B23),"")</f>
        <v>18</v>
      </c>
      <c r="B23" s="1" t="s">
        <v>413</v>
      </c>
      <c r="C23" s="1" t="s">
        <v>414</v>
      </c>
      <c r="D23" s="1" t="s">
        <v>37</v>
      </c>
      <c r="E23" s="21">
        <v>18946.46</v>
      </c>
      <c r="F23" s="9">
        <v>3543</v>
      </c>
      <c r="G23" s="9">
        <v>17</v>
      </c>
      <c r="H23" s="47">
        <v>43595</v>
      </c>
      <c r="I23" s="11" t="s">
        <v>352</v>
      </c>
    </row>
    <row r="24" spans="1:9" x14ac:dyDescent="0.3">
      <c r="A24" s="8">
        <f>IF(B24&lt;&gt;"",ROWS($B$6:B24),"")</f>
        <v>19</v>
      </c>
      <c r="B24" s="1" t="s">
        <v>361</v>
      </c>
      <c r="C24" s="1" t="s">
        <v>362</v>
      </c>
      <c r="D24" s="1" t="s">
        <v>234</v>
      </c>
      <c r="E24" s="21">
        <v>16708.47</v>
      </c>
      <c r="F24" s="9">
        <v>4309</v>
      </c>
      <c r="G24" s="9">
        <v>10</v>
      </c>
      <c r="H24" s="47">
        <v>43602</v>
      </c>
      <c r="I24" s="11" t="s">
        <v>166</v>
      </c>
    </row>
    <row r="25" spans="1:9" x14ac:dyDescent="0.3">
      <c r="A25" s="8">
        <f>IF(B25&lt;&gt;"",ROWS($B$6:B25),"")</f>
        <v>20</v>
      </c>
      <c r="B25" s="1" t="s">
        <v>417</v>
      </c>
      <c r="C25" s="1" t="s">
        <v>418</v>
      </c>
      <c r="D25" s="1" t="s">
        <v>37</v>
      </c>
      <c r="E25" s="21">
        <v>16650.55</v>
      </c>
      <c r="F25" s="9">
        <v>3490</v>
      </c>
      <c r="G25" s="9">
        <v>13</v>
      </c>
      <c r="H25" s="47">
        <v>43609</v>
      </c>
      <c r="I25" s="11" t="s">
        <v>55</v>
      </c>
    </row>
    <row r="26" spans="1:9" x14ac:dyDescent="0.3">
      <c r="A26" s="8">
        <f>IF(B26&lt;&gt;"",ROWS($B$6:B26),"")</f>
        <v>21</v>
      </c>
      <c r="B26" s="1" t="s">
        <v>454</v>
      </c>
      <c r="C26" s="1" t="s">
        <v>455</v>
      </c>
      <c r="D26" s="1" t="s">
        <v>37</v>
      </c>
      <c r="E26" s="21">
        <v>14569.65</v>
      </c>
      <c r="F26" s="9">
        <v>2933</v>
      </c>
      <c r="G26" s="9">
        <v>14</v>
      </c>
      <c r="H26" s="47">
        <v>43602</v>
      </c>
      <c r="I26" s="11" t="s">
        <v>34</v>
      </c>
    </row>
    <row r="27" spans="1:9" x14ac:dyDescent="0.3">
      <c r="A27" s="8">
        <f>IF(B27&lt;&gt;"",ROWS($B$6:B27),"")</f>
        <v>22</v>
      </c>
      <c r="B27" s="1" t="s">
        <v>135</v>
      </c>
      <c r="C27" s="1" t="s">
        <v>136</v>
      </c>
      <c r="D27" s="1" t="s">
        <v>137</v>
      </c>
      <c r="E27" s="21">
        <v>14353.7</v>
      </c>
      <c r="F27" s="9">
        <v>3043</v>
      </c>
      <c r="G27" s="9">
        <v>3</v>
      </c>
      <c r="H27" s="47">
        <v>43546</v>
      </c>
      <c r="I27" s="11" t="s">
        <v>40</v>
      </c>
    </row>
    <row r="28" spans="1:9" x14ac:dyDescent="0.3">
      <c r="A28" s="8">
        <f>IF(B28&lt;&gt;"",ROWS($B$6:B28),"")</f>
        <v>23</v>
      </c>
      <c r="B28" s="1" t="s">
        <v>473</v>
      </c>
      <c r="C28" s="1" t="s">
        <v>474</v>
      </c>
      <c r="D28" s="1" t="s">
        <v>316</v>
      </c>
      <c r="E28" s="21">
        <v>11829.9</v>
      </c>
      <c r="F28" s="9">
        <v>2272</v>
      </c>
      <c r="G28" s="9">
        <v>4</v>
      </c>
      <c r="H28" s="47">
        <v>43588</v>
      </c>
      <c r="I28" s="11" t="s">
        <v>378</v>
      </c>
    </row>
    <row r="29" spans="1:9" x14ac:dyDescent="0.3">
      <c r="A29" s="8">
        <f>IF(B29&lt;&gt;"",ROWS($B$6:B29),"")</f>
        <v>24</v>
      </c>
      <c r="B29" s="1" t="s">
        <v>185</v>
      </c>
      <c r="C29" s="1" t="s">
        <v>186</v>
      </c>
      <c r="D29" s="1" t="s">
        <v>187</v>
      </c>
      <c r="E29" s="21">
        <v>11349.76</v>
      </c>
      <c r="F29" s="9">
        <v>2062</v>
      </c>
      <c r="G29" s="9">
        <v>15</v>
      </c>
      <c r="H29" s="47">
        <v>43616</v>
      </c>
      <c r="I29" s="11" t="s">
        <v>34</v>
      </c>
    </row>
    <row r="30" spans="1:9" x14ac:dyDescent="0.3">
      <c r="A30" s="8">
        <f>IF(B30&lt;&gt;"",ROWS($B$6:B30),"")</f>
        <v>25</v>
      </c>
      <c r="B30" s="1" t="s">
        <v>552</v>
      </c>
      <c r="C30" s="1" t="s">
        <v>553</v>
      </c>
      <c r="D30" s="1" t="s">
        <v>137</v>
      </c>
      <c r="E30" s="21">
        <v>7954.77</v>
      </c>
      <c r="F30" s="9">
        <v>1482</v>
      </c>
      <c r="G30" s="9">
        <v>13</v>
      </c>
      <c r="H30" s="47">
        <v>43602</v>
      </c>
      <c r="I30" s="11" t="s">
        <v>352</v>
      </c>
    </row>
    <row r="31" spans="1:9" x14ac:dyDescent="0.3">
      <c r="A31" s="8">
        <f>IF(B31&lt;&gt;"",ROWS($B$6:B31),"")</f>
        <v>26</v>
      </c>
      <c r="B31" s="1" t="s">
        <v>584</v>
      </c>
      <c r="C31" s="1" t="s">
        <v>585</v>
      </c>
      <c r="D31" s="1" t="s">
        <v>37</v>
      </c>
      <c r="E31" s="21">
        <v>6495.79</v>
      </c>
      <c r="F31" s="9">
        <v>1482</v>
      </c>
      <c r="G31" s="9">
        <v>8</v>
      </c>
      <c r="H31" s="47">
        <v>43609</v>
      </c>
      <c r="I31" s="11" t="s">
        <v>145</v>
      </c>
    </row>
    <row r="32" spans="1:9" x14ac:dyDescent="0.3">
      <c r="A32" s="8">
        <f>IF(B32&lt;&gt;"",ROWS($B$6:B32),"")</f>
        <v>27</v>
      </c>
      <c r="B32" s="1" t="s">
        <v>596</v>
      </c>
      <c r="C32" s="1" t="s">
        <v>597</v>
      </c>
      <c r="D32" s="1" t="s">
        <v>316</v>
      </c>
      <c r="E32" s="21">
        <v>5999</v>
      </c>
      <c r="F32" s="9">
        <v>1159</v>
      </c>
      <c r="G32" s="9">
        <v>10</v>
      </c>
      <c r="H32" s="47">
        <v>43588</v>
      </c>
      <c r="I32" s="11" t="s">
        <v>121</v>
      </c>
    </row>
    <row r="33" spans="1:9" x14ac:dyDescent="0.3">
      <c r="A33" s="8">
        <f>IF(B33&lt;&gt;"",ROWS($B$6:B33),"")</f>
        <v>28</v>
      </c>
      <c r="B33" s="1" t="s">
        <v>133</v>
      </c>
      <c r="C33" s="1" t="s">
        <v>134</v>
      </c>
      <c r="D33" s="1" t="s">
        <v>37</v>
      </c>
      <c r="E33" s="21">
        <v>5597</v>
      </c>
      <c r="F33" s="9">
        <v>947</v>
      </c>
      <c r="G33" s="9">
        <v>9</v>
      </c>
      <c r="H33" s="47">
        <v>43567</v>
      </c>
      <c r="I33" s="11" t="s">
        <v>121</v>
      </c>
    </row>
    <row r="34" spans="1:9" x14ac:dyDescent="0.3">
      <c r="A34" s="8">
        <f>IF(B34&lt;&gt;"",ROWS($B$6:B34),"")</f>
        <v>29</v>
      </c>
      <c r="B34" s="1" t="s">
        <v>543</v>
      </c>
      <c r="C34" s="1" t="s">
        <v>543</v>
      </c>
      <c r="D34" s="1" t="s">
        <v>139</v>
      </c>
      <c r="E34" s="21">
        <v>5035.46</v>
      </c>
      <c r="F34" s="9">
        <v>1117</v>
      </c>
      <c r="G34" s="9">
        <v>8</v>
      </c>
      <c r="H34" s="47">
        <v>43581</v>
      </c>
      <c r="I34" s="11" t="s">
        <v>378</v>
      </c>
    </row>
    <row r="35" spans="1:9" x14ac:dyDescent="0.3">
      <c r="A35" s="8">
        <f>IF(B35&lt;&gt;"",ROWS($B$6:B35),"")</f>
        <v>30</v>
      </c>
      <c r="B35" s="1" t="s">
        <v>574</v>
      </c>
      <c r="C35" s="1" t="s">
        <v>575</v>
      </c>
      <c r="D35" s="1" t="s">
        <v>37</v>
      </c>
      <c r="E35" s="21">
        <v>4912</v>
      </c>
      <c r="F35" s="9">
        <v>1368</v>
      </c>
      <c r="G35" s="9">
        <v>8</v>
      </c>
      <c r="H35" s="47">
        <v>43602</v>
      </c>
      <c r="I35" s="11" t="s">
        <v>200</v>
      </c>
    </row>
    <row r="36" spans="1:9" x14ac:dyDescent="0.3">
      <c r="A36" s="8">
        <f>IF(B36&lt;&gt;"",ROWS($B$6:B36),"")</f>
        <v>31</v>
      </c>
      <c r="B36" s="1" t="s">
        <v>257</v>
      </c>
      <c r="C36" s="1" t="s">
        <v>258</v>
      </c>
      <c r="D36" s="1" t="s">
        <v>259</v>
      </c>
      <c r="E36" s="21">
        <v>4634.9399999999996</v>
      </c>
      <c r="F36" s="9">
        <v>1013</v>
      </c>
      <c r="G36" s="9">
        <v>2</v>
      </c>
      <c r="H36" s="47">
        <v>43560</v>
      </c>
      <c r="I36" s="11" t="s">
        <v>40</v>
      </c>
    </row>
    <row r="37" spans="1:9" x14ac:dyDescent="0.3">
      <c r="A37" s="8">
        <f>IF(B37&lt;&gt;"",ROWS($B$6:B37),"")</f>
        <v>32</v>
      </c>
      <c r="B37" s="1" t="s">
        <v>407</v>
      </c>
      <c r="C37" s="1" t="s">
        <v>407</v>
      </c>
      <c r="D37" s="1" t="s">
        <v>37</v>
      </c>
      <c r="E37" s="21">
        <v>3471.65</v>
      </c>
      <c r="F37" s="9">
        <v>611</v>
      </c>
      <c r="G37" s="9">
        <v>11</v>
      </c>
      <c r="H37" s="47">
        <v>43616</v>
      </c>
      <c r="I37" s="11" t="s">
        <v>43</v>
      </c>
    </row>
    <row r="38" spans="1:9" x14ac:dyDescent="0.3">
      <c r="A38" s="8">
        <f>IF(B38&lt;&gt;"",ROWS($B$6:B38),"")</f>
        <v>33</v>
      </c>
      <c r="B38" s="1" t="s">
        <v>140</v>
      </c>
      <c r="C38" s="1" t="s">
        <v>140</v>
      </c>
      <c r="D38" s="1" t="s">
        <v>139</v>
      </c>
      <c r="E38" s="21">
        <v>3457.92</v>
      </c>
      <c r="F38" s="9">
        <v>683</v>
      </c>
      <c r="G38" s="9">
        <v>4</v>
      </c>
      <c r="H38" s="47">
        <v>43623</v>
      </c>
      <c r="I38" s="11" t="s">
        <v>141</v>
      </c>
    </row>
    <row r="39" spans="1:9" x14ac:dyDescent="0.3">
      <c r="A39" s="8">
        <f>IF(B39&lt;&gt;"",ROWS($B$6:B39),"")</f>
        <v>34</v>
      </c>
      <c r="B39" s="1" t="s">
        <v>347</v>
      </c>
      <c r="C39" s="1" t="s">
        <v>348</v>
      </c>
      <c r="D39" s="1" t="s">
        <v>183</v>
      </c>
      <c r="E39" s="21">
        <v>3256</v>
      </c>
      <c r="F39" s="9">
        <v>590</v>
      </c>
      <c r="G39" s="9">
        <v>5</v>
      </c>
      <c r="H39" s="47">
        <v>43574</v>
      </c>
      <c r="I39" s="11" t="s">
        <v>121</v>
      </c>
    </row>
    <row r="40" spans="1:9" x14ac:dyDescent="0.3">
      <c r="A40" s="8">
        <f>IF(B40&lt;&gt;"",ROWS($B$6:B40),"")</f>
        <v>35</v>
      </c>
      <c r="B40" s="1" t="s">
        <v>715</v>
      </c>
      <c r="C40" s="1" t="s">
        <v>716</v>
      </c>
      <c r="D40" s="1" t="s">
        <v>717</v>
      </c>
      <c r="E40" s="21">
        <v>2909.3</v>
      </c>
      <c r="F40" s="9">
        <v>1000</v>
      </c>
      <c r="G40" s="9">
        <v>4</v>
      </c>
      <c r="H40" s="47">
        <v>43609</v>
      </c>
      <c r="I40" s="11" t="s">
        <v>493</v>
      </c>
    </row>
    <row r="41" spans="1:9" x14ac:dyDescent="0.3">
      <c r="A41" s="8">
        <f>IF(B41&lt;&gt;"",ROWS($B$6:B41),"")</f>
        <v>36</v>
      </c>
      <c r="B41" s="1" t="s">
        <v>469</v>
      </c>
      <c r="C41" s="1" t="s">
        <v>470</v>
      </c>
      <c r="D41" s="1" t="s">
        <v>471</v>
      </c>
      <c r="E41" s="21">
        <v>1958</v>
      </c>
      <c r="F41" s="9">
        <v>525</v>
      </c>
      <c r="G41" s="9">
        <v>1</v>
      </c>
      <c r="H41" s="47">
        <v>43435</v>
      </c>
      <c r="I41" s="11" t="s">
        <v>472</v>
      </c>
    </row>
    <row r="42" spans="1:9" x14ac:dyDescent="0.3">
      <c r="A42" s="8">
        <f>IF(B42&lt;&gt;"",ROWS($B$6:B42),"")</f>
        <v>37</v>
      </c>
      <c r="B42" s="1" t="s">
        <v>755</v>
      </c>
      <c r="C42" s="1" t="s">
        <v>755</v>
      </c>
      <c r="D42" s="1" t="s">
        <v>756</v>
      </c>
      <c r="E42" s="21">
        <v>1950.35</v>
      </c>
      <c r="F42" s="9">
        <v>865</v>
      </c>
      <c r="G42" s="9">
        <v>12</v>
      </c>
      <c r="H42" s="47">
        <v>43595</v>
      </c>
      <c r="I42" s="11" t="s">
        <v>757</v>
      </c>
    </row>
    <row r="43" spans="1:9" x14ac:dyDescent="0.3">
      <c r="A43" s="8">
        <f>IF(B43&lt;&gt;"",ROWS($B$6:B43),"")</f>
        <v>38</v>
      </c>
      <c r="B43" s="1" t="s">
        <v>517</v>
      </c>
      <c r="C43" s="1" t="s">
        <v>518</v>
      </c>
      <c r="D43" s="1" t="s">
        <v>519</v>
      </c>
      <c r="E43" s="21">
        <v>1601</v>
      </c>
      <c r="F43" s="9">
        <v>383</v>
      </c>
      <c r="G43" s="9">
        <v>1</v>
      </c>
      <c r="H43" s="47">
        <v>43379</v>
      </c>
      <c r="I43" s="11" t="s">
        <v>472</v>
      </c>
    </row>
    <row r="44" spans="1:9" x14ac:dyDescent="0.3">
      <c r="A44" s="8">
        <f>IF(B44&lt;&gt;"",ROWS($B$6:B44),"")</f>
        <v>39</v>
      </c>
      <c r="B44" s="1" t="s">
        <v>630</v>
      </c>
      <c r="C44" s="1" t="s">
        <v>631</v>
      </c>
      <c r="D44" s="1" t="s">
        <v>632</v>
      </c>
      <c r="E44" s="21">
        <v>1581.13</v>
      </c>
      <c r="F44" s="9">
        <v>329</v>
      </c>
      <c r="G44" s="9">
        <v>13</v>
      </c>
      <c r="H44" s="47">
        <v>43581</v>
      </c>
      <c r="I44" s="11" t="s">
        <v>352</v>
      </c>
    </row>
    <row r="45" spans="1:9" x14ac:dyDescent="0.3">
      <c r="A45" s="8">
        <f>IF(B45&lt;&gt;"",ROWS($B$6:B45),"")</f>
        <v>40</v>
      </c>
      <c r="B45" s="1" t="s">
        <v>702</v>
      </c>
      <c r="C45" s="1" t="s">
        <v>703</v>
      </c>
      <c r="D45" s="1" t="s">
        <v>614</v>
      </c>
      <c r="E45" s="21">
        <v>1259.0999999999999</v>
      </c>
      <c r="F45" s="9">
        <v>275</v>
      </c>
      <c r="G45" s="9">
        <v>2</v>
      </c>
      <c r="H45" s="47">
        <v>43581</v>
      </c>
      <c r="I45" s="11" t="s">
        <v>40</v>
      </c>
    </row>
    <row r="46" spans="1:9" x14ac:dyDescent="0.3">
      <c r="A46" s="8">
        <f>IF(B46&lt;&gt;"",ROWS($B$6:B46),"")</f>
        <v>41</v>
      </c>
      <c r="B46" s="1" t="s">
        <v>612</v>
      </c>
      <c r="C46" s="1" t="s">
        <v>613</v>
      </c>
      <c r="D46" s="1" t="s">
        <v>614</v>
      </c>
      <c r="E46" s="21">
        <v>1245</v>
      </c>
      <c r="F46" s="9">
        <v>333</v>
      </c>
      <c r="G46" s="9">
        <v>4</v>
      </c>
      <c r="H46" s="47">
        <v>43567</v>
      </c>
      <c r="I46" s="11" t="s">
        <v>200</v>
      </c>
    </row>
    <row r="47" spans="1:9" x14ac:dyDescent="0.3">
      <c r="A47" s="8">
        <f>IF(B47&lt;&gt;"",ROWS($B$6:B47),"")</f>
        <v>42</v>
      </c>
      <c r="B47" s="1" t="s">
        <v>778</v>
      </c>
      <c r="C47" s="1" t="s">
        <v>779</v>
      </c>
      <c r="D47" s="1" t="s">
        <v>610</v>
      </c>
      <c r="E47" s="21">
        <v>1214.7</v>
      </c>
      <c r="F47" s="9">
        <v>475</v>
      </c>
      <c r="G47" s="9">
        <v>1</v>
      </c>
      <c r="H47" s="47">
        <v>43588</v>
      </c>
      <c r="I47" s="11" t="s">
        <v>622</v>
      </c>
    </row>
    <row r="48" spans="1:9" x14ac:dyDescent="0.3">
      <c r="A48" s="8">
        <f>IF(B48&lt;&gt;"",ROWS($B$6:B48),"")</f>
        <v>43</v>
      </c>
      <c r="B48" s="1" t="s">
        <v>771</v>
      </c>
      <c r="C48" s="1" t="s">
        <v>772</v>
      </c>
      <c r="D48" s="1" t="s">
        <v>316</v>
      </c>
      <c r="E48" s="21">
        <v>1118.98</v>
      </c>
      <c r="F48" s="9">
        <v>309</v>
      </c>
      <c r="G48" s="9">
        <v>6</v>
      </c>
      <c r="H48" s="47">
        <v>43588</v>
      </c>
      <c r="I48" s="11" t="s">
        <v>145</v>
      </c>
    </row>
    <row r="49" spans="1:9" x14ac:dyDescent="0.3">
      <c r="A49" s="8">
        <f>IF(B49&lt;&gt;"",ROWS($B$6:B49),"")</f>
        <v>44</v>
      </c>
      <c r="B49" s="1" t="s">
        <v>251</v>
      </c>
      <c r="C49" s="1" t="s">
        <v>252</v>
      </c>
      <c r="D49" s="1" t="s">
        <v>37</v>
      </c>
      <c r="E49" s="21">
        <v>1101.1400000000001</v>
      </c>
      <c r="F49" s="9">
        <v>212</v>
      </c>
      <c r="G49" s="9">
        <v>1</v>
      </c>
      <c r="H49" s="47">
        <v>43560</v>
      </c>
      <c r="I49" s="11" t="s">
        <v>141</v>
      </c>
    </row>
    <row r="50" spans="1:9" x14ac:dyDescent="0.3">
      <c r="A50" s="8">
        <f>IF(B50&lt;&gt;"",ROWS($B$6:B50),"")</f>
        <v>45</v>
      </c>
      <c r="B50" s="1" t="s">
        <v>180</v>
      </c>
      <c r="C50" s="1" t="s">
        <v>180</v>
      </c>
      <c r="D50" s="1" t="s">
        <v>37</v>
      </c>
      <c r="E50" s="21">
        <v>1044.6300000000001</v>
      </c>
      <c r="F50" s="9">
        <v>195</v>
      </c>
      <c r="G50" s="9">
        <v>1</v>
      </c>
      <c r="H50" s="47">
        <v>43560</v>
      </c>
      <c r="I50" s="11" t="s">
        <v>34</v>
      </c>
    </row>
    <row r="51" spans="1:9" x14ac:dyDescent="0.3">
      <c r="A51" s="8">
        <f>IF(B51&lt;&gt;"",ROWS($B$6:B51),"")</f>
        <v>46</v>
      </c>
      <c r="B51" s="1" t="s">
        <v>464</v>
      </c>
      <c r="C51" s="1" t="s">
        <v>464</v>
      </c>
      <c r="D51" s="1" t="s">
        <v>27</v>
      </c>
      <c r="E51" s="21">
        <v>999.5</v>
      </c>
      <c r="F51" s="9">
        <v>388</v>
      </c>
      <c r="G51" s="9">
        <v>3</v>
      </c>
      <c r="H51" s="47">
        <v>43189</v>
      </c>
      <c r="I51" s="11" t="s">
        <v>465</v>
      </c>
    </row>
    <row r="52" spans="1:9" x14ac:dyDescent="0.3">
      <c r="A52" s="8">
        <f>IF(B52&lt;&gt;"",ROWS($B$6:B52),"")</f>
        <v>47</v>
      </c>
      <c r="B52" s="1" t="s">
        <v>456</v>
      </c>
      <c r="C52" s="1" t="s">
        <v>457</v>
      </c>
      <c r="D52" s="1" t="s">
        <v>330</v>
      </c>
      <c r="E52" s="21">
        <v>988.97</v>
      </c>
      <c r="F52" s="9">
        <v>239</v>
      </c>
      <c r="G52" s="9">
        <v>3</v>
      </c>
      <c r="H52" s="47">
        <v>43560</v>
      </c>
      <c r="I52" s="11" t="s">
        <v>132</v>
      </c>
    </row>
    <row r="53" spans="1:9" x14ac:dyDescent="0.3">
      <c r="A53" s="8">
        <f>IF(B53&lt;&gt;"",ROWS($B$6:B53),"")</f>
        <v>48</v>
      </c>
      <c r="B53" s="1" t="s">
        <v>458</v>
      </c>
      <c r="C53" s="1" t="s">
        <v>459</v>
      </c>
      <c r="D53" s="1" t="s">
        <v>27</v>
      </c>
      <c r="E53" s="21">
        <v>911.2</v>
      </c>
      <c r="F53" s="9">
        <v>265</v>
      </c>
      <c r="G53" s="9">
        <v>3</v>
      </c>
      <c r="H53" s="47">
        <v>43560</v>
      </c>
      <c r="I53" s="11" t="s">
        <v>460</v>
      </c>
    </row>
    <row r="54" spans="1:9" x14ac:dyDescent="0.3">
      <c r="A54" s="8">
        <f>IF(B54&lt;&gt;"",ROWS($B$6:B54),"")</f>
        <v>49</v>
      </c>
      <c r="B54" s="1" t="s">
        <v>603</v>
      </c>
      <c r="C54" s="1" t="s">
        <v>604</v>
      </c>
      <c r="D54" s="1" t="s">
        <v>928</v>
      </c>
      <c r="E54" s="21">
        <v>866</v>
      </c>
      <c r="F54" s="9">
        <v>296</v>
      </c>
      <c r="G54" s="9">
        <v>1</v>
      </c>
      <c r="H54" s="47">
        <v>42030</v>
      </c>
      <c r="I54" s="11" t="s">
        <v>472</v>
      </c>
    </row>
    <row r="55" spans="1:9" x14ac:dyDescent="0.3">
      <c r="A55" s="8">
        <f>IF(B55&lt;&gt;"",ROWS($B$6:B55),"")</f>
        <v>50</v>
      </c>
      <c r="B55" s="1" t="s">
        <v>379</v>
      </c>
      <c r="C55" s="1" t="s">
        <v>380</v>
      </c>
      <c r="D55" s="1" t="s">
        <v>381</v>
      </c>
      <c r="E55" s="21">
        <v>815.45</v>
      </c>
      <c r="F55" s="9">
        <v>203</v>
      </c>
      <c r="G55" s="9">
        <v>2</v>
      </c>
      <c r="H55" s="47">
        <v>43560</v>
      </c>
      <c r="I55" s="11" t="s">
        <v>132</v>
      </c>
    </row>
    <row r="56" spans="1:9" x14ac:dyDescent="0.3">
      <c r="A56" s="8">
        <f>IF(B56&lt;&gt;"",ROWS($B$6:B56),"")</f>
        <v>51</v>
      </c>
      <c r="B56" s="1" t="s">
        <v>627</v>
      </c>
      <c r="C56" s="1" t="s">
        <v>628</v>
      </c>
      <c r="D56" s="1" t="s">
        <v>629</v>
      </c>
      <c r="E56" s="21">
        <v>726</v>
      </c>
      <c r="F56" s="9">
        <v>122</v>
      </c>
      <c r="G56" s="9">
        <v>4</v>
      </c>
      <c r="H56" s="47">
        <v>43525</v>
      </c>
      <c r="I56" s="11" t="s">
        <v>200</v>
      </c>
    </row>
    <row r="57" spans="1:9" x14ac:dyDescent="0.3">
      <c r="A57" s="8">
        <f>IF(B57&lt;&gt;"",ROWS($B$6:B57),"")</f>
        <v>52</v>
      </c>
      <c r="B57" s="1" t="s">
        <v>601</v>
      </c>
      <c r="C57" s="1" t="s">
        <v>602</v>
      </c>
      <c r="D57" s="1" t="s">
        <v>316</v>
      </c>
      <c r="E57" s="21">
        <v>715</v>
      </c>
      <c r="F57" s="9">
        <v>143</v>
      </c>
      <c r="G57" s="9">
        <v>1</v>
      </c>
      <c r="H57" s="47">
        <v>42721</v>
      </c>
      <c r="I57" s="11" t="s">
        <v>472</v>
      </c>
    </row>
    <row r="58" spans="1:9" x14ac:dyDescent="0.3">
      <c r="A58" s="8">
        <f>IF(B58&lt;&gt;"",ROWS($B$6:B58),"")</f>
        <v>53</v>
      </c>
      <c r="B58" s="1" t="s">
        <v>297</v>
      </c>
      <c r="C58" s="1" t="s">
        <v>298</v>
      </c>
      <c r="D58" s="1" t="s">
        <v>299</v>
      </c>
      <c r="E58" s="21">
        <v>662</v>
      </c>
      <c r="F58" s="9">
        <v>224</v>
      </c>
      <c r="G58" s="9">
        <v>2</v>
      </c>
      <c r="H58" s="47">
        <v>43511</v>
      </c>
      <c r="I58" s="11" t="s">
        <v>40</v>
      </c>
    </row>
    <row r="59" spans="1:9" x14ac:dyDescent="0.3">
      <c r="A59" s="8">
        <f>IF(B59&lt;&gt;"",ROWS($B$6:B59),"")</f>
        <v>54</v>
      </c>
      <c r="B59" s="1" t="s">
        <v>615</v>
      </c>
      <c r="C59" s="1" t="s">
        <v>616</v>
      </c>
      <c r="D59" s="1" t="s">
        <v>410</v>
      </c>
      <c r="E59" s="21">
        <v>658</v>
      </c>
      <c r="F59" s="9">
        <v>196</v>
      </c>
      <c r="G59" s="9">
        <v>1</v>
      </c>
      <c r="H59" s="47">
        <v>42654</v>
      </c>
      <c r="I59" s="11" t="s">
        <v>472</v>
      </c>
    </row>
    <row r="60" spans="1:9" x14ac:dyDescent="0.3">
      <c r="A60" s="8">
        <f>IF(B60&lt;&gt;"",ROWS($B$6:B60),"")</f>
        <v>55</v>
      </c>
      <c r="B60" s="1" t="s">
        <v>522</v>
      </c>
      <c r="C60" s="1" t="s">
        <v>523</v>
      </c>
      <c r="D60" s="1" t="s">
        <v>524</v>
      </c>
      <c r="E60" s="21">
        <v>644.09</v>
      </c>
      <c r="F60" s="9">
        <v>147</v>
      </c>
      <c r="G60" s="9">
        <v>3</v>
      </c>
      <c r="H60" s="47">
        <v>43560</v>
      </c>
      <c r="I60" s="11" t="s">
        <v>132</v>
      </c>
    </row>
    <row r="61" spans="1:9" x14ac:dyDescent="0.3">
      <c r="A61" s="8">
        <f>IF(B61&lt;&gt;"",ROWS($B$6:B61),"")</f>
        <v>56</v>
      </c>
      <c r="B61" s="1" t="s">
        <v>50</v>
      </c>
      <c r="C61" s="1" t="s">
        <v>50</v>
      </c>
      <c r="D61" s="1" t="s">
        <v>27</v>
      </c>
      <c r="E61" s="21">
        <v>626.87</v>
      </c>
      <c r="F61" s="9">
        <v>103</v>
      </c>
      <c r="G61" s="9">
        <v>2</v>
      </c>
      <c r="H61" s="47">
        <v>43518</v>
      </c>
      <c r="I61" s="11" t="s">
        <v>51</v>
      </c>
    </row>
    <row r="62" spans="1:9" x14ac:dyDescent="0.3">
      <c r="A62" s="8">
        <f>IF(B62&lt;&gt;"",ROWS($B$6:B62),"")</f>
        <v>57</v>
      </c>
      <c r="B62" s="1" t="s">
        <v>684</v>
      </c>
      <c r="C62" s="1" t="s">
        <v>685</v>
      </c>
      <c r="D62" s="1" t="s">
        <v>372</v>
      </c>
      <c r="E62" s="21">
        <v>607.57000000000005</v>
      </c>
      <c r="F62" s="9">
        <v>122</v>
      </c>
      <c r="G62" s="9">
        <v>4</v>
      </c>
      <c r="H62" s="47">
        <v>43574</v>
      </c>
      <c r="I62" s="11" t="s">
        <v>352</v>
      </c>
    </row>
    <row r="63" spans="1:9" x14ac:dyDescent="0.3">
      <c r="A63" s="8">
        <f>IF(B63&lt;&gt;"",ROWS($B$6:B63),"")</f>
        <v>58</v>
      </c>
      <c r="B63" s="1" t="s">
        <v>773</v>
      </c>
      <c r="C63" s="1" t="s">
        <v>774</v>
      </c>
      <c r="D63" s="1" t="s">
        <v>519</v>
      </c>
      <c r="E63" s="21">
        <v>596</v>
      </c>
      <c r="F63" s="9">
        <v>149</v>
      </c>
      <c r="G63" s="9">
        <v>1</v>
      </c>
      <c r="H63" s="47">
        <v>42301</v>
      </c>
      <c r="I63" s="11" t="s">
        <v>472</v>
      </c>
    </row>
    <row r="64" spans="1:9" x14ac:dyDescent="0.3">
      <c r="A64" s="8">
        <f>IF(B64&lt;&gt;"",ROWS($B$6:B64),"")</f>
        <v>59</v>
      </c>
      <c r="B64" s="1" t="s">
        <v>734</v>
      </c>
      <c r="C64" s="1" t="s">
        <v>735</v>
      </c>
      <c r="D64" s="1" t="s">
        <v>736</v>
      </c>
      <c r="E64" s="21">
        <v>574.5</v>
      </c>
      <c r="F64" s="9">
        <v>151</v>
      </c>
      <c r="G64" s="9">
        <v>4</v>
      </c>
      <c r="H64" s="47">
        <v>43574</v>
      </c>
      <c r="I64" s="11" t="s">
        <v>378</v>
      </c>
    </row>
    <row r="65" spans="1:9" x14ac:dyDescent="0.3">
      <c r="A65" s="8">
        <f>IF(B65&lt;&gt;"",ROWS($B$6:B65),"")</f>
        <v>60</v>
      </c>
      <c r="B65" s="1" t="s">
        <v>745</v>
      </c>
      <c r="C65" s="1" t="s">
        <v>746</v>
      </c>
      <c r="D65" s="1" t="s">
        <v>37</v>
      </c>
      <c r="E65" s="21">
        <v>528.5</v>
      </c>
      <c r="F65" s="9">
        <v>265</v>
      </c>
      <c r="G65" s="9">
        <v>2</v>
      </c>
      <c r="H65" s="47">
        <v>43294</v>
      </c>
      <c r="I65" s="11" t="s">
        <v>55</v>
      </c>
    </row>
    <row r="66" spans="1:9" x14ac:dyDescent="0.3">
      <c r="A66" s="8">
        <f>IF(B66&lt;&gt;"",ROWS($B$6:B66),"")</f>
        <v>61</v>
      </c>
      <c r="B66" s="1" t="s">
        <v>645</v>
      </c>
      <c r="C66" s="1" t="s">
        <v>646</v>
      </c>
      <c r="D66" s="1" t="s">
        <v>287</v>
      </c>
      <c r="E66" s="21">
        <v>503</v>
      </c>
      <c r="F66" s="9">
        <v>134</v>
      </c>
      <c r="G66" s="9">
        <v>2</v>
      </c>
      <c r="H66" s="47">
        <v>43511</v>
      </c>
      <c r="I66" s="11" t="s">
        <v>200</v>
      </c>
    </row>
    <row r="67" spans="1:9" x14ac:dyDescent="0.3">
      <c r="A67" s="8">
        <f>IF(B67&lt;&gt;"",ROWS($B$6:B67),"")</f>
        <v>62</v>
      </c>
      <c r="B67" s="1" t="s">
        <v>511</v>
      </c>
      <c r="C67" s="1" t="s">
        <v>512</v>
      </c>
      <c r="D67" s="1" t="s">
        <v>234</v>
      </c>
      <c r="E67" s="21">
        <v>489.73</v>
      </c>
      <c r="F67" s="9">
        <v>153</v>
      </c>
      <c r="G67" s="9">
        <v>4</v>
      </c>
      <c r="H67" s="47">
        <v>43574</v>
      </c>
      <c r="I67" s="11" t="s">
        <v>145</v>
      </c>
    </row>
    <row r="68" spans="1:9" x14ac:dyDescent="0.3">
      <c r="A68" s="8">
        <f>IF(B68&lt;&gt;"",ROWS($B$6:B68),"")</f>
        <v>63</v>
      </c>
      <c r="B68" s="1" t="s">
        <v>859</v>
      </c>
      <c r="C68" s="1" t="s">
        <v>860</v>
      </c>
      <c r="D68" s="1" t="s">
        <v>187</v>
      </c>
      <c r="E68" s="21">
        <v>396</v>
      </c>
      <c r="F68" s="9">
        <v>263</v>
      </c>
      <c r="G68" s="9">
        <v>3</v>
      </c>
      <c r="H68" s="47">
        <v>42587</v>
      </c>
      <c r="I68" s="11" t="s">
        <v>43</v>
      </c>
    </row>
    <row r="69" spans="1:9" x14ac:dyDescent="0.3">
      <c r="A69" s="8">
        <f>IF(B69&lt;&gt;"",ROWS($B$6:B69),"")</f>
        <v>64</v>
      </c>
      <c r="B69" s="1" t="s">
        <v>689</v>
      </c>
      <c r="C69" s="1" t="s">
        <v>690</v>
      </c>
      <c r="D69" s="1" t="s">
        <v>691</v>
      </c>
      <c r="E69" s="21">
        <v>272.05</v>
      </c>
      <c r="F69" s="9">
        <v>39</v>
      </c>
      <c r="G69" s="9">
        <v>2</v>
      </c>
      <c r="H69" s="47">
        <v>43560</v>
      </c>
      <c r="I69" s="11" t="s">
        <v>132</v>
      </c>
    </row>
    <row r="70" spans="1:9" x14ac:dyDescent="0.3">
      <c r="A70" s="8">
        <f>IF(B70&lt;&gt;"",ROWS($B$6:B70),"")</f>
        <v>65</v>
      </c>
      <c r="B70" s="1" t="s">
        <v>173</v>
      </c>
      <c r="C70" s="1" t="s">
        <v>174</v>
      </c>
      <c r="D70" s="1" t="s">
        <v>175</v>
      </c>
      <c r="E70" s="21">
        <v>270</v>
      </c>
      <c r="F70" s="9">
        <v>90</v>
      </c>
      <c r="G70" s="9">
        <v>1</v>
      </c>
      <c r="H70" s="47">
        <v>43385</v>
      </c>
      <c r="I70" s="11" t="s">
        <v>40</v>
      </c>
    </row>
    <row r="71" spans="1:9" x14ac:dyDescent="0.3">
      <c r="A71" s="8">
        <f>IF(B71&lt;&gt;"",ROWS($B$6:B71),"")</f>
        <v>66</v>
      </c>
      <c r="B71" s="1" t="s">
        <v>679</v>
      </c>
      <c r="C71" s="1" t="s">
        <v>680</v>
      </c>
      <c r="D71" s="1" t="s">
        <v>37</v>
      </c>
      <c r="E71" s="21">
        <v>262</v>
      </c>
      <c r="F71" s="9">
        <v>61</v>
      </c>
      <c r="G71" s="9">
        <v>3</v>
      </c>
      <c r="H71" s="47">
        <v>43560</v>
      </c>
      <c r="I71" s="11" t="s">
        <v>132</v>
      </c>
    </row>
    <row r="72" spans="1:9" x14ac:dyDescent="0.3">
      <c r="A72" s="8">
        <f>IF(B72&lt;&gt;"",ROWS($B$6:B72),"")</f>
        <v>67</v>
      </c>
      <c r="B72" s="1" t="s">
        <v>566</v>
      </c>
      <c r="C72" s="1" t="s">
        <v>567</v>
      </c>
      <c r="D72" s="1" t="s">
        <v>568</v>
      </c>
      <c r="E72" s="21">
        <v>256.05</v>
      </c>
      <c r="F72" s="9">
        <v>92</v>
      </c>
      <c r="G72" s="9">
        <v>1</v>
      </c>
      <c r="H72" s="47">
        <v>43560</v>
      </c>
      <c r="I72" s="11" t="s">
        <v>132</v>
      </c>
    </row>
    <row r="73" spans="1:9" x14ac:dyDescent="0.3">
      <c r="A73" s="8">
        <f>IF(B73&lt;&gt;"",ROWS($B$6:B73),"")</f>
        <v>68</v>
      </c>
      <c r="B73" s="1" t="s">
        <v>747</v>
      </c>
      <c r="C73" s="1" t="s">
        <v>748</v>
      </c>
      <c r="D73" s="1" t="s">
        <v>330</v>
      </c>
      <c r="E73" s="21">
        <v>253</v>
      </c>
      <c r="F73" s="9">
        <v>47</v>
      </c>
      <c r="G73" s="9">
        <v>1</v>
      </c>
      <c r="H73" s="47">
        <v>43560</v>
      </c>
      <c r="I73" s="11" t="s">
        <v>132</v>
      </c>
    </row>
    <row r="74" spans="1:9" x14ac:dyDescent="0.3">
      <c r="A74" s="8">
        <f>IF(B74&lt;&gt;"",ROWS($B$6:B74),"")</f>
        <v>69</v>
      </c>
      <c r="B74" s="1" t="s">
        <v>852</v>
      </c>
      <c r="C74" s="1" t="s">
        <v>853</v>
      </c>
      <c r="D74" s="1" t="s">
        <v>183</v>
      </c>
      <c r="E74" s="21">
        <v>234</v>
      </c>
      <c r="F74" s="9">
        <v>170</v>
      </c>
      <c r="G74" s="9">
        <v>1</v>
      </c>
      <c r="H74" s="47">
        <v>43357</v>
      </c>
      <c r="I74" s="11" t="s">
        <v>40</v>
      </c>
    </row>
    <row r="75" spans="1:9" x14ac:dyDescent="0.3">
      <c r="A75" s="8">
        <f>IF(B75&lt;&gt;"",ROWS($B$6:B75),"")</f>
        <v>70</v>
      </c>
      <c r="B75" s="1" t="s">
        <v>197</v>
      </c>
      <c r="C75" s="1" t="s">
        <v>198</v>
      </c>
      <c r="D75" s="1" t="s">
        <v>199</v>
      </c>
      <c r="E75" s="21">
        <v>228</v>
      </c>
      <c r="F75" s="9">
        <v>30</v>
      </c>
      <c r="G75" s="9">
        <v>2</v>
      </c>
      <c r="H75" s="47">
        <v>43469</v>
      </c>
      <c r="I75" s="11" t="s">
        <v>200</v>
      </c>
    </row>
    <row r="76" spans="1:9" x14ac:dyDescent="0.3">
      <c r="A76" s="8">
        <f>IF(B76&lt;&gt;"",ROWS($B$6:B76),"")</f>
        <v>71</v>
      </c>
      <c r="B76" s="1" t="s">
        <v>554</v>
      </c>
      <c r="C76" s="1" t="s">
        <v>555</v>
      </c>
      <c r="D76" s="1" t="s">
        <v>183</v>
      </c>
      <c r="E76" s="21">
        <v>228</v>
      </c>
      <c r="F76" s="9">
        <v>67</v>
      </c>
      <c r="G76" s="9">
        <v>1</v>
      </c>
      <c r="H76" s="47">
        <v>43560</v>
      </c>
      <c r="I76" s="11" t="s">
        <v>132</v>
      </c>
    </row>
    <row r="77" spans="1:9" x14ac:dyDescent="0.3">
      <c r="A77" s="8">
        <f>IF(B77&lt;&gt;"",ROWS($B$6:B77),"")</f>
        <v>72</v>
      </c>
      <c r="B77" s="1" t="s">
        <v>820</v>
      </c>
      <c r="C77" s="1" t="s">
        <v>821</v>
      </c>
      <c r="D77" s="1" t="s">
        <v>37</v>
      </c>
      <c r="E77" s="21">
        <v>224</v>
      </c>
      <c r="F77" s="9">
        <v>129</v>
      </c>
      <c r="G77" s="9">
        <v>4</v>
      </c>
      <c r="H77" s="47">
        <v>43315</v>
      </c>
      <c r="I77" s="11" t="s">
        <v>38</v>
      </c>
    </row>
    <row r="78" spans="1:9" x14ac:dyDescent="0.3">
      <c r="A78" s="8">
        <f>IF(B78&lt;&gt;"",ROWS($B$6:B78),"")</f>
        <v>73</v>
      </c>
      <c r="B78" s="1" t="s">
        <v>837</v>
      </c>
      <c r="C78" s="1" t="s">
        <v>837</v>
      </c>
      <c r="D78" s="1" t="s">
        <v>27</v>
      </c>
      <c r="E78" s="21">
        <v>208</v>
      </c>
      <c r="F78" s="9">
        <v>81</v>
      </c>
      <c r="G78" s="9">
        <v>1</v>
      </c>
      <c r="H78" s="47">
        <v>41544</v>
      </c>
      <c r="I78" s="11" t="s">
        <v>838</v>
      </c>
    </row>
    <row r="79" spans="1:9" x14ac:dyDescent="0.3">
      <c r="A79" s="8">
        <f>IF(B79&lt;&gt;"",ROWS($B$6:B79),"")</f>
        <v>74</v>
      </c>
      <c r="B79" s="1" t="s">
        <v>854</v>
      </c>
      <c r="C79" s="1" t="s">
        <v>855</v>
      </c>
      <c r="D79" s="1" t="s">
        <v>37</v>
      </c>
      <c r="E79" s="21">
        <v>188</v>
      </c>
      <c r="F79" s="9">
        <v>131</v>
      </c>
      <c r="G79" s="9">
        <v>3</v>
      </c>
      <c r="H79" s="47">
        <v>42916</v>
      </c>
      <c r="I79" s="11" t="s">
        <v>43</v>
      </c>
    </row>
    <row r="80" spans="1:9" x14ac:dyDescent="0.3">
      <c r="A80" s="8">
        <f>IF(B80&lt;&gt;"",ROWS($B$6:B80),"")</f>
        <v>75</v>
      </c>
      <c r="B80" s="1" t="s">
        <v>810</v>
      </c>
      <c r="C80" s="1" t="s">
        <v>811</v>
      </c>
      <c r="D80" s="1" t="s">
        <v>37</v>
      </c>
      <c r="E80" s="21">
        <v>176</v>
      </c>
      <c r="F80" s="9">
        <v>90</v>
      </c>
      <c r="G80" s="9">
        <v>2</v>
      </c>
      <c r="H80" s="47">
        <v>43084</v>
      </c>
      <c r="I80" s="11" t="s">
        <v>82</v>
      </c>
    </row>
    <row r="81" spans="1:9" x14ac:dyDescent="0.3">
      <c r="A81" s="8">
        <f>IF(B81&lt;&gt;"",ROWS($B$6:B81),"")</f>
        <v>76</v>
      </c>
      <c r="B81" s="1" t="s">
        <v>633</v>
      </c>
      <c r="C81" s="1" t="s">
        <v>634</v>
      </c>
      <c r="D81" s="1" t="s">
        <v>635</v>
      </c>
      <c r="E81" s="21">
        <v>170</v>
      </c>
      <c r="F81" s="9">
        <v>34</v>
      </c>
      <c r="G81" s="9">
        <v>2</v>
      </c>
      <c r="H81" s="47">
        <v>43525</v>
      </c>
      <c r="I81" s="11" t="s">
        <v>200</v>
      </c>
    </row>
    <row r="82" spans="1:9" x14ac:dyDescent="0.3">
      <c r="A82" s="8">
        <f>IF(B82&lt;&gt;"",ROWS($B$6:B82),"")</f>
        <v>77</v>
      </c>
      <c r="B82" s="1" t="s">
        <v>865</v>
      </c>
      <c r="C82" s="1" t="s">
        <v>866</v>
      </c>
      <c r="D82" s="1" t="s">
        <v>37</v>
      </c>
      <c r="E82" s="21">
        <v>150.4</v>
      </c>
      <c r="F82" s="9">
        <v>73</v>
      </c>
      <c r="G82" s="9">
        <v>2</v>
      </c>
      <c r="H82" s="47">
        <v>43105</v>
      </c>
      <c r="I82" s="11" t="s">
        <v>38</v>
      </c>
    </row>
    <row r="83" spans="1:9" x14ac:dyDescent="0.3">
      <c r="A83" s="8">
        <f>IF(B83&lt;&gt;"",ROWS($B$6:B83),"")</f>
        <v>78</v>
      </c>
      <c r="B83" s="1" t="s">
        <v>96</v>
      </c>
      <c r="C83" s="1" t="s">
        <v>97</v>
      </c>
      <c r="D83" s="1" t="s">
        <v>98</v>
      </c>
      <c r="E83" s="21">
        <v>138</v>
      </c>
      <c r="F83" s="9">
        <v>64</v>
      </c>
      <c r="G83" s="9">
        <v>1</v>
      </c>
      <c r="H83" s="47">
        <v>43504</v>
      </c>
      <c r="I83" s="11" t="s">
        <v>34</v>
      </c>
    </row>
    <row r="84" spans="1:9" x14ac:dyDescent="0.3">
      <c r="A84" s="8">
        <f>IF(B84&lt;&gt;"",ROWS($B$6:B84),"")</f>
        <v>79</v>
      </c>
      <c r="B84" s="1" t="s">
        <v>849</v>
      </c>
      <c r="C84" s="1" t="s">
        <v>849</v>
      </c>
      <c r="D84" s="1" t="s">
        <v>37</v>
      </c>
      <c r="E84" s="21">
        <v>134</v>
      </c>
      <c r="F84" s="9">
        <v>67</v>
      </c>
      <c r="G84" s="9">
        <v>1</v>
      </c>
      <c r="H84" s="47">
        <v>43161</v>
      </c>
      <c r="I84" s="11" t="s">
        <v>43</v>
      </c>
    </row>
    <row r="85" spans="1:9" x14ac:dyDescent="0.3">
      <c r="A85" s="8">
        <f>IF(B85&lt;&gt;"",ROWS($B$6:B85),"")</f>
        <v>80</v>
      </c>
      <c r="B85" s="1" t="s">
        <v>873</v>
      </c>
      <c r="C85" s="1" t="s">
        <v>874</v>
      </c>
      <c r="D85" s="1" t="s">
        <v>619</v>
      </c>
      <c r="E85" s="21">
        <v>130.5</v>
      </c>
      <c r="F85" s="9">
        <v>29</v>
      </c>
      <c r="G85" s="9">
        <v>1</v>
      </c>
      <c r="H85" s="47">
        <v>43560</v>
      </c>
      <c r="I85" s="11" t="s">
        <v>132</v>
      </c>
    </row>
    <row r="86" spans="1:9" x14ac:dyDescent="0.3">
      <c r="A86" s="8">
        <f>IF(B86&lt;&gt;"",ROWS($B$6:B86),"")</f>
        <v>81</v>
      </c>
      <c r="B86" s="1" t="s">
        <v>782</v>
      </c>
      <c r="C86" s="1" t="s">
        <v>783</v>
      </c>
      <c r="D86" s="1" t="s">
        <v>316</v>
      </c>
      <c r="E86" s="21">
        <v>122</v>
      </c>
      <c r="F86" s="9">
        <v>33</v>
      </c>
      <c r="G86" s="9">
        <v>1</v>
      </c>
      <c r="H86" s="47">
        <v>43560</v>
      </c>
      <c r="I86" s="11" t="s">
        <v>132</v>
      </c>
    </row>
    <row r="87" spans="1:9" x14ac:dyDescent="0.3">
      <c r="A87" s="8">
        <f>IF(B87&lt;&gt;"",ROWS($B$6:B87),"")</f>
        <v>82</v>
      </c>
      <c r="B87" s="1" t="s">
        <v>707</v>
      </c>
      <c r="C87" s="1" t="s">
        <v>708</v>
      </c>
      <c r="D87" s="1" t="s">
        <v>316</v>
      </c>
      <c r="E87" s="21">
        <v>110</v>
      </c>
      <c r="F87" s="9">
        <v>34</v>
      </c>
      <c r="G87" s="9">
        <v>1</v>
      </c>
      <c r="H87" s="47">
        <v>43560</v>
      </c>
      <c r="I87" s="11" t="s">
        <v>132</v>
      </c>
    </row>
    <row r="88" spans="1:9" x14ac:dyDescent="0.3">
      <c r="A88" s="8">
        <f>IF(B88&lt;&gt;"",ROWS($B$6:B88),"")</f>
        <v>83</v>
      </c>
      <c r="B88" s="1" t="s">
        <v>766</v>
      </c>
      <c r="C88" s="1" t="s">
        <v>767</v>
      </c>
      <c r="D88" s="1" t="s">
        <v>768</v>
      </c>
      <c r="E88" s="21">
        <v>95.6</v>
      </c>
      <c r="F88" s="9">
        <v>30</v>
      </c>
      <c r="G88" s="9">
        <v>1</v>
      </c>
      <c r="H88" s="47">
        <v>43560</v>
      </c>
      <c r="I88" s="11" t="s">
        <v>132</v>
      </c>
    </row>
    <row r="89" spans="1:9" x14ac:dyDescent="0.3">
      <c r="A89" s="8">
        <f>IF(B89&lt;&gt;"",ROWS($B$6:B89),"")</f>
        <v>84</v>
      </c>
      <c r="B89" s="1" t="s">
        <v>672</v>
      </c>
      <c r="C89" s="1" t="s">
        <v>673</v>
      </c>
      <c r="D89" s="1" t="s">
        <v>506</v>
      </c>
      <c r="E89" s="21">
        <v>91.9</v>
      </c>
      <c r="F89" s="9">
        <v>24</v>
      </c>
      <c r="G89" s="9">
        <v>1</v>
      </c>
      <c r="H89" s="47">
        <v>43560</v>
      </c>
      <c r="I89" s="11" t="s">
        <v>132</v>
      </c>
    </row>
    <row r="90" spans="1:9" x14ac:dyDescent="0.3">
      <c r="A90" s="8">
        <f>IF(B90&lt;&gt;"",ROWS($B$6:B90),"")</f>
        <v>85</v>
      </c>
      <c r="B90" s="1" t="s">
        <v>190</v>
      </c>
      <c r="C90" s="1" t="s">
        <v>191</v>
      </c>
      <c r="D90" s="1" t="s">
        <v>192</v>
      </c>
      <c r="E90" s="21">
        <v>84.34</v>
      </c>
      <c r="F90" s="9">
        <v>13</v>
      </c>
      <c r="G90" s="9">
        <v>1</v>
      </c>
      <c r="H90" s="47">
        <v>43539</v>
      </c>
      <c r="I90" s="11" t="s">
        <v>40</v>
      </c>
    </row>
    <row r="91" spans="1:9" x14ac:dyDescent="0.3">
      <c r="A91" s="8">
        <f>IF(B91&lt;&gt;"",ROWS($B$6:B91),"")</f>
        <v>86</v>
      </c>
      <c r="B91" s="1" t="s">
        <v>721</v>
      </c>
      <c r="C91" s="1" t="s">
        <v>722</v>
      </c>
      <c r="D91" s="1" t="s">
        <v>723</v>
      </c>
      <c r="E91" s="21">
        <v>82</v>
      </c>
      <c r="F91" s="9">
        <v>41</v>
      </c>
      <c r="G91" s="9">
        <v>1</v>
      </c>
      <c r="H91" s="47">
        <v>43015</v>
      </c>
      <c r="I91" s="11" t="s">
        <v>472</v>
      </c>
    </row>
    <row r="92" spans="1:9" x14ac:dyDescent="0.3">
      <c r="A92" s="8">
        <f>IF(B92&lt;&gt;"",ROWS($B$6:B92),"")</f>
        <v>87</v>
      </c>
      <c r="B92" s="1" t="s">
        <v>916</v>
      </c>
      <c r="C92" s="1" t="s">
        <v>917</v>
      </c>
      <c r="D92" s="1" t="s">
        <v>37</v>
      </c>
      <c r="E92" s="21">
        <v>76</v>
      </c>
      <c r="F92" s="9">
        <v>38</v>
      </c>
      <c r="G92" s="9">
        <v>1</v>
      </c>
      <c r="H92" s="47">
        <v>42944</v>
      </c>
      <c r="I92" s="11" t="s">
        <v>38</v>
      </c>
    </row>
    <row r="93" spans="1:9" x14ac:dyDescent="0.3">
      <c r="A93" s="8">
        <f>IF(B93&lt;&gt;"",ROWS($B$6:B93),"")</f>
        <v>88</v>
      </c>
      <c r="B93" s="1" t="s">
        <v>800</v>
      </c>
      <c r="C93" s="1" t="s">
        <v>801</v>
      </c>
      <c r="D93" s="1" t="s">
        <v>37</v>
      </c>
      <c r="E93" s="21">
        <v>71</v>
      </c>
      <c r="F93" s="9">
        <v>23</v>
      </c>
      <c r="G93" s="9">
        <v>1</v>
      </c>
      <c r="H93" s="47">
        <v>43560</v>
      </c>
      <c r="I93" s="11" t="s">
        <v>132</v>
      </c>
    </row>
    <row r="94" spans="1:9" x14ac:dyDescent="0.3">
      <c r="A94" s="8">
        <f>IF(B94&lt;&gt;"",ROWS($B$6:B94),"")</f>
        <v>89</v>
      </c>
      <c r="B94" s="1" t="s">
        <v>884</v>
      </c>
      <c r="C94" s="1" t="s">
        <v>885</v>
      </c>
      <c r="D94" s="1" t="s">
        <v>37</v>
      </c>
      <c r="E94" s="21">
        <v>60</v>
      </c>
      <c r="F94" s="9">
        <v>30</v>
      </c>
      <c r="G94" s="9">
        <v>1</v>
      </c>
      <c r="H94" s="47">
        <v>43330</v>
      </c>
      <c r="I94" s="11" t="s">
        <v>55</v>
      </c>
    </row>
    <row r="95" spans="1:9" x14ac:dyDescent="0.3">
      <c r="A95" s="8">
        <f>IF(B95&lt;&gt;"",ROWS($B$6:B95),"")</f>
        <v>90</v>
      </c>
      <c r="B95" s="1" t="s">
        <v>711</v>
      </c>
      <c r="C95" s="1" t="s">
        <v>712</v>
      </c>
      <c r="D95" s="1" t="s">
        <v>316</v>
      </c>
      <c r="E95" s="21">
        <v>58.7</v>
      </c>
      <c r="F95" s="9">
        <v>18</v>
      </c>
      <c r="G95" s="9">
        <v>1</v>
      </c>
      <c r="H95" s="47">
        <v>43560</v>
      </c>
      <c r="I95" s="11" t="s">
        <v>132</v>
      </c>
    </row>
    <row r="96" spans="1:9" x14ac:dyDescent="0.3">
      <c r="A96" s="8">
        <f>IF(B96&lt;&gt;"",ROWS($B$6:B96),"")</f>
        <v>91</v>
      </c>
      <c r="B96" s="1" t="s">
        <v>898</v>
      </c>
      <c r="C96" s="1" t="s">
        <v>899</v>
      </c>
      <c r="D96" s="1" t="s">
        <v>325</v>
      </c>
      <c r="E96" s="21">
        <v>37</v>
      </c>
      <c r="F96" s="9">
        <v>10</v>
      </c>
      <c r="G96" s="9">
        <v>1</v>
      </c>
      <c r="H96" s="47">
        <v>43560</v>
      </c>
      <c r="I96" s="11" t="s">
        <v>132</v>
      </c>
    </row>
    <row r="97" spans="1:9" x14ac:dyDescent="0.3">
      <c r="A97" s="8">
        <f>IF(B97&lt;&gt;"",ROWS($B$6:B97),"")</f>
        <v>92</v>
      </c>
      <c r="B97" s="1" t="s">
        <v>178</v>
      </c>
      <c r="C97" s="1" t="s">
        <v>179</v>
      </c>
      <c r="D97" s="1" t="s">
        <v>37</v>
      </c>
      <c r="E97" s="21">
        <v>36</v>
      </c>
      <c r="F97" s="9">
        <v>18</v>
      </c>
      <c r="G97" s="9">
        <v>1</v>
      </c>
      <c r="H97" s="47">
        <v>43434</v>
      </c>
      <c r="I97" s="11" t="s">
        <v>43</v>
      </c>
    </row>
    <row r="98" spans="1:9" x14ac:dyDescent="0.3">
      <c r="A98" s="8">
        <f>IF(B98&lt;&gt;"",ROWS($B$6:B98),"")</f>
        <v>93</v>
      </c>
      <c r="B98" s="1" t="s">
        <v>401</v>
      </c>
      <c r="C98" s="1" t="s">
        <v>402</v>
      </c>
      <c r="D98" s="1" t="s">
        <v>403</v>
      </c>
      <c r="E98" s="21">
        <v>28</v>
      </c>
      <c r="F98" s="9">
        <v>5</v>
      </c>
      <c r="G98" s="9">
        <v>1</v>
      </c>
      <c r="H98" s="47">
        <v>43476</v>
      </c>
      <c r="I98" s="11" t="s">
        <v>404</v>
      </c>
    </row>
    <row r="99" spans="1:9" x14ac:dyDescent="0.3">
      <c r="A99" s="8">
        <f>IF(B99&lt;&gt;"",ROWS($B$6:B99),"")</f>
        <v>94</v>
      </c>
      <c r="B99" s="1" t="s">
        <v>586</v>
      </c>
      <c r="C99" s="1" t="s">
        <v>587</v>
      </c>
      <c r="D99" s="1" t="s">
        <v>183</v>
      </c>
      <c r="E99" s="21">
        <v>22</v>
      </c>
      <c r="F99" s="9">
        <v>9</v>
      </c>
      <c r="G99" s="9">
        <v>1</v>
      </c>
      <c r="H99" s="47">
        <v>43539</v>
      </c>
      <c r="I99" s="11" t="s">
        <v>588</v>
      </c>
    </row>
    <row r="100" spans="1:9" x14ac:dyDescent="0.3">
      <c r="A100" s="8">
        <f>IF(B100&lt;&gt;"",ROWS($B$6:B100),"")</f>
        <v>95</v>
      </c>
      <c r="B100" s="1" t="s">
        <v>652</v>
      </c>
      <c r="C100" s="1" t="s">
        <v>653</v>
      </c>
      <c r="D100" s="1" t="s">
        <v>81</v>
      </c>
      <c r="E100" s="21">
        <v>22</v>
      </c>
      <c r="F100" s="9">
        <v>6</v>
      </c>
      <c r="G100" s="9">
        <v>1</v>
      </c>
      <c r="H100" s="47">
        <v>43574</v>
      </c>
      <c r="I100" s="11" t="s">
        <v>40</v>
      </c>
    </row>
    <row r="101" spans="1:9" x14ac:dyDescent="0.3">
      <c r="A101" s="8">
        <f>IF(B101&lt;&gt;"",ROWS($B$6:B101),"")</f>
        <v>96</v>
      </c>
      <c r="B101" s="1" t="s">
        <v>921</v>
      </c>
      <c r="C101" s="1" t="s">
        <v>922</v>
      </c>
      <c r="D101" s="1" t="s">
        <v>923</v>
      </c>
      <c r="E101" s="21">
        <v>8</v>
      </c>
      <c r="F101" s="9">
        <v>4</v>
      </c>
      <c r="G101" s="9">
        <v>1</v>
      </c>
      <c r="H101" s="47">
        <v>42748</v>
      </c>
      <c r="I101" s="11" t="s">
        <v>40</v>
      </c>
    </row>
    <row r="102" spans="1:9" x14ac:dyDescent="0.3">
      <c r="A102" s="8">
        <f>IF(B102&lt;&gt;"",ROWS($B$6:B102),"")</f>
        <v>97</v>
      </c>
      <c r="B102" s="1" t="s">
        <v>75</v>
      </c>
      <c r="C102" s="1" t="s">
        <v>76</v>
      </c>
      <c r="D102" s="1" t="s">
        <v>37</v>
      </c>
      <c r="E102" s="21">
        <v>4</v>
      </c>
      <c r="F102" s="9">
        <v>2</v>
      </c>
      <c r="G102" s="9">
        <v>1</v>
      </c>
      <c r="H102" s="47">
        <v>43476</v>
      </c>
      <c r="I102" s="11" t="s">
        <v>38</v>
      </c>
    </row>
    <row r="103" spans="1:9" x14ac:dyDescent="0.3">
      <c r="E103" s="19">
        <f>SUBTOTAL(109,Table3_Gegužė[Pajamos])</f>
        <v>1267325.1699999995</v>
      </c>
      <c r="F103" s="12">
        <f>SUBTOTAL(109,Table3_Gegužė[Žiūrovų skaičius])</f>
        <v>242813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4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18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46</v>
      </c>
      <c r="C6" s="1" t="s">
        <v>47</v>
      </c>
      <c r="D6" s="1" t="s">
        <v>37</v>
      </c>
      <c r="E6" s="21">
        <v>305122.08</v>
      </c>
      <c r="F6" s="9">
        <v>64886</v>
      </c>
      <c r="G6" s="9">
        <v>19</v>
      </c>
      <c r="H6" s="47">
        <v>43616</v>
      </c>
      <c r="I6" s="11" t="s">
        <v>43</v>
      </c>
    </row>
    <row r="7" spans="1:9" x14ac:dyDescent="0.3">
      <c r="A7" s="8">
        <f>IF(B7&lt;&gt;"",ROWS($B$6:B7),"")</f>
        <v>2</v>
      </c>
      <c r="B7" s="1" t="s">
        <v>118</v>
      </c>
      <c r="C7" s="1" t="s">
        <v>119</v>
      </c>
      <c r="D7" s="1" t="s">
        <v>37</v>
      </c>
      <c r="E7" s="21">
        <v>113555.57</v>
      </c>
      <c r="F7" s="9">
        <v>19941</v>
      </c>
      <c r="G7" s="9" t="s">
        <v>85</v>
      </c>
      <c r="H7" s="47">
        <v>43630</v>
      </c>
      <c r="I7" s="11" t="s">
        <v>55</v>
      </c>
    </row>
    <row r="8" spans="1:9" x14ac:dyDescent="0.3">
      <c r="A8" s="8">
        <f>IF(B8&lt;&gt;"",ROWS($B$6:B8),"")</f>
        <v>3</v>
      </c>
      <c r="B8" s="1" t="s">
        <v>104</v>
      </c>
      <c r="C8" s="1" t="s">
        <v>105</v>
      </c>
      <c r="D8" s="1" t="s">
        <v>37</v>
      </c>
      <c r="E8" s="21">
        <v>100350</v>
      </c>
      <c r="F8" s="9">
        <v>18386</v>
      </c>
      <c r="G8" s="9">
        <v>14</v>
      </c>
      <c r="H8" s="47">
        <v>43630</v>
      </c>
      <c r="I8" s="11" t="s">
        <v>43</v>
      </c>
    </row>
    <row r="9" spans="1:9" x14ac:dyDescent="0.3">
      <c r="A9" s="8">
        <f>IF(B9&lt;&gt;"",ROWS($B$6:B9),"")</f>
        <v>4</v>
      </c>
      <c r="B9" s="1" t="s">
        <v>140</v>
      </c>
      <c r="C9" s="1" t="s">
        <v>140</v>
      </c>
      <c r="D9" s="1" t="s">
        <v>139</v>
      </c>
      <c r="E9" s="21">
        <v>88966.21</v>
      </c>
      <c r="F9" s="9">
        <v>16536</v>
      </c>
      <c r="G9" s="9">
        <v>17</v>
      </c>
      <c r="H9" s="47">
        <v>43623</v>
      </c>
      <c r="I9" s="11" t="s">
        <v>141</v>
      </c>
    </row>
    <row r="10" spans="1:9" x14ac:dyDescent="0.3">
      <c r="A10" s="8">
        <f>IF(B10&lt;&gt;"",ROWS($B$6:B10),"")</f>
        <v>5</v>
      </c>
      <c r="B10" s="1" t="s">
        <v>185</v>
      </c>
      <c r="C10" s="1" t="s">
        <v>186</v>
      </c>
      <c r="D10" s="1" t="s">
        <v>187</v>
      </c>
      <c r="E10" s="21">
        <v>69661.83</v>
      </c>
      <c r="F10" s="9">
        <v>12674</v>
      </c>
      <c r="G10" s="9">
        <v>15</v>
      </c>
      <c r="H10" s="47">
        <v>43616</v>
      </c>
      <c r="I10" s="11" t="s">
        <v>34</v>
      </c>
    </row>
    <row r="11" spans="1:9" x14ac:dyDescent="0.3">
      <c r="A11" s="8">
        <f>IF(B11&lt;&gt;"",ROWS($B$6:B11),"")</f>
        <v>6</v>
      </c>
      <c r="B11" s="1" t="s">
        <v>244</v>
      </c>
      <c r="C11" s="1" t="s">
        <v>245</v>
      </c>
      <c r="D11" s="1" t="s">
        <v>37</v>
      </c>
      <c r="E11" s="21">
        <v>58816.36</v>
      </c>
      <c r="F11" s="9">
        <v>10524</v>
      </c>
      <c r="G11" s="9">
        <v>14</v>
      </c>
      <c r="H11" s="47">
        <v>43623</v>
      </c>
      <c r="I11" s="11" t="s">
        <v>94</v>
      </c>
    </row>
    <row r="12" spans="1:9" x14ac:dyDescent="0.3">
      <c r="A12" s="8">
        <f>IF(B12&lt;&gt;"",ROWS($B$6:B12),"")</f>
        <v>7</v>
      </c>
      <c r="B12" s="1" t="s">
        <v>125</v>
      </c>
      <c r="C12" s="1" t="s">
        <v>126</v>
      </c>
      <c r="D12" s="1" t="s">
        <v>37</v>
      </c>
      <c r="E12" s="21">
        <v>34525.39</v>
      </c>
      <c r="F12" s="9">
        <v>6001</v>
      </c>
      <c r="G12" s="9" t="s">
        <v>169</v>
      </c>
      <c r="H12" s="47">
        <v>43602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193</v>
      </c>
      <c r="C13" s="1" t="s">
        <v>194</v>
      </c>
      <c r="D13" s="1" t="s">
        <v>37</v>
      </c>
      <c r="E13" s="21">
        <v>33264.699999999997</v>
      </c>
      <c r="F13" s="9">
        <v>6392</v>
      </c>
      <c r="G13" s="9">
        <v>9</v>
      </c>
      <c r="H13" s="47">
        <v>43609</v>
      </c>
      <c r="I13" s="11" t="s">
        <v>38</v>
      </c>
    </row>
    <row r="14" spans="1:9" x14ac:dyDescent="0.3">
      <c r="A14" s="8">
        <f>IF(B14&lt;&gt;"",ROWS($B$6:B14),"")</f>
        <v>9</v>
      </c>
      <c r="B14" s="1" t="s">
        <v>290</v>
      </c>
      <c r="C14" s="1" t="s">
        <v>291</v>
      </c>
      <c r="D14" s="1" t="s">
        <v>37</v>
      </c>
      <c r="E14" s="21">
        <v>29578.25</v>
      </c>
      <c r="F14" s="9">
        <v>5711</v>
      </c>
      <c r="G14" s="9" t="s">
        <v>64</v>
      </c>
      <c r="H14" s="47">
        <v>43637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229</v>
      </c>
      <c r="C15" s="1" t="s">
        <v>230</v>
      </c>
      <c r="D15" s="1" t="s">
        <v>231</v>
      </c>
      <c r="E15" s="21">
        <v>29123</v>
      </c>
      <c r="F15" s="9">
        <v>7273</v>
      </c>
      <c r="G15" s="9">
        <v>17</v>
      </c>
      <c r="H15" s="47">
        <v>43637</v>
      </c>
      <c r="I15" s="11" t="s">
        <v>121</v>
      </c>
    </row>
    <row r="16" spans="1:9" x14ac:dyDescent="0.3">
      <c r="A16" s="8">
        <f>IF(B16&lt;&gt;"",ROWS($B$6:B16),"")</f>
        <v>11</v>
      </c>
      <c r="B16" s="1" t="s">
        <v>163</v>
      </c>
      <c r="C16" s="1" t="s">
        <v>164</v>
      </c>
      <c r="D16" s="1" t="s">
        <v>165</v>
      </c>
      <c r="E16" s="21">
        <v>26726.79</v>
      </c>
      <c r="F16" s="9">
        <v>4721</v>
      </c>
      <c r="G16" s="9">
        <v>4</v>
      </c>
      <c r="H16" s="47">
        <v>43595</v>
      </c>
      <c r="I16" s="11" t="s">
        <v>166</v>
      </c>
    </row>
    <row r="17" spans="1:9" x14ac:dyDescent="0.3">
      <c r="A17" s="8">
        <f>IF(B17&lt;&gt;"",ROWS($B$6:B17),"")</f>
        <v>12</v>
      </c>
      <c r="B17" s="1" t="s">
        <v>323</v>
      </c>
      <c r="C17" s="1" t="s">
        <v>324</v>
      </c>
      <c r="D17" s="1" t="s">
        <v>325</v>
      </c>
      <c r="E17" s="21">
        <v>20862.41</v>
      </c>
      <c r="F17" s="9">
        <v>4005</v>
      </c>
      <c r="G17" s="9">
        <v>13</v>
      </c>
      <c r="H17" s="47">
        <v>43630</v>
      </c>
      <c r="I17" s="11" t="s">
        <v>240</v>
      </c>
    </row>
    <row r="18" spans="1:9" x14ac:dyDescent="0.3">
      <c r="A18" s="8">
        <f>IF(B18&lt;&gt;"",ROWS($B$6:B18),"")</f>
        <v>13</v>
      </c>
      <c r="B18" s="1" t="s">
        <v>407</v>
      </c>
      <c r="C18" s="1" t="s">
        <v>407</v>
      </c>
      <c r="D18" s="1" t="s">
        <v>37</v>
      </c>
      <c r="E18" s="21">
        <v>17212.55</v>
      </c>
      <c r="F18" s="9">
        <v>3013</v>
      </c>
      <c r="G18" s="9">
        <v>11</v>
      </c>
      <c r="H18" s="47">
        <v>43616</v>
      </c>
      <c r="I18" s="11" t="s">
        <v>43</v>
      </c>
    </row>
    <row r="19" spans="1:9" x14ac:dyDescent="0.3">
      <c r="A19" s="8">
        <f>IF(B19&lt;&gt;"",ROWS($B$6:B19),"")</f>
        <v>14</v>
      </c>
      <c r="B19" s="1" t="s">
        <v>122</v>
      </c>
      <c r="C19" s="1" t="s">
        <v>123</v>
      </c>
      <c r="D19" s="1" t="s">
        <v>124</v>
      </c>
      <c r="E19" s="21">
        <v>16655.36</v>
      </c>
      <c r="F19" s="9">
        <v>3242</v>
      </c>
      <c r="G19" s="9">
        <v>8</v>
      </c>
      <c r="H19" s="47">
        <v>43595</v>
      </c>
      <c r="I19" s="11" t="s">
        <v>34</v>
      </c>
    </row>
    <row r="20" spans="1:9" x14ac:dyDescent="0.3">
      <c r="A20" s="8">
        <f>IF(B20&lt;&gt;"",ROWS($B$6:B20),"")</f>
        <v>15</v>
      </c>
      <c r="B20" s="1" t="s">
        <v>419</v>
      </c>
      <c r="C20" s="1" t="s">
        <v>420</v>
      </c>
      <c r="D20" s="1" t="s">
        <v>183</v>
      </c>
      <c r="E20" s="21">
        <v>16428.650000000001</v>
      </c>
      <c r="F20" s="9">
        <v>4003</v>
      </c>
      <c r="G20" s="9" t="s">
        <v>85</v>
      </c>
      <c r="H20" s="47">
        <v>43630</v>
      </c>
      <c r="I20" s="11" t="s">
        <v>40</v>
      </c>
    </row>
    <row r="21" spans="1:9" x14ac:dyDescent="0.3">
      <c r="A21" s="8">
        <f>IF(B21&lt;&gt;"",ROWS($B$6:B21),"")</f>
        <v>16</v>
      </c>
      <c r="B21" s="1" t="s">
        <v>241</v>
      </c>
      <c r="C21" s="1" t="s">
        <v>241</v>
      </c>
      <c r="D21" s="1" t="s">
        <v>242</v>
      </c>
      <c r="E21" s="21">
        <v>15332.5</v>
      </c>
      <c r="F21" s="9">
        <v>2653</v>
      </c>
      <c r="G21" s="9" t="s">
        <v>243</v>
      </c>
      <c r="H21" s="47">
        <v>43644</v>
      </c>
      <c r="I21" s="11" t="s">
        <v>40</v>
      </c>
    </row>
    <row r="22" spans="1:9" x14ac:dyDescent="0.3">
      <c r="A22" s="8">
        <f>IF(B22&lt;&gt;"",ROWS($B$6:B22),"")</f>
        <v>17</v>
      </c>
      <c r="B22" s="1" t="s">
        <v>288</v>
      </c>
      <c r="C22" s="1" t="s">
        <v>289</v>
      </c>
      <c r="D22" s="1" t="s">
        <v>139</v>
      </c>
      <c r="E22" s="21">
        <v>12809.87</v>
      </c>
      <c r="F22" s="9">
        <v>2233</v>
      </c>
      <c r="G22" s="9">
        <v>15</v>
      </c>
      <c r="H22" s="47">
        <v>43644</v>
      </c>
      <c r="I22" s="11" t="s">
        <v>43</v>
      </c>
    </row>
    <row r="23" spans="1:9" x14ac:dyDescent="0.3">
      <c r="A23" s="8">
        <f>IF(B23&lt;&gt;"",ROWS($B$6:B23),"")</f>
        <v>18</v>
      </c>
      <c r="B23" s="1" t="s">
        <v>361</v>
      </c>
      <c r="C23" s="1" t="s">
        <v>362</v>
      </c>
      <c r="D23" s="1" t="s">
        <v>234</v>
      </c>
      <c r="E23" s="21">
        <v>8408.33</v>
      </c>
      <c r="F23" s="9">
        <v>2331</v>
      </c>
      <c r="G23" s="9">
        <v>6</v>
      </c>
      <c r="H23" s="47">
        <v>43602</v>
      </c>
      <c r="I23" s="11" t="s">
        <v>166</v>
      </c>
    </row>
    <row r="24" spans="1:9" x14ac:dyDescent="0.3">
      <c r="A24" s="8">
        <f>IF(B24&lt;&gt;"",ROWS($B$6:B24),"")</f>
        <v>19</v>
      </c>
      <c r="B24" s="1" t="s">
        <v>544</v>
      </c>
      <c r="C24" s="1" t="s">
        <v>544</v>
      </c>
      <c r="D24" s="1" t="s">
        <v>545</v>
      </c>
      <c r="E24" s="21">
        <v>7609.73</v>
      </c>
      <c r="F24" s="9">
        <v>2555</v>
      </c>
      <c r="G24" s="9">
        <v>22</v>
      </c>
      <c r="H24" s="47">
        <v>43616</v>
      </c>
      <c r="I24" s="11" t="s">
        <v>546</v>
      </c>
    </row>
    <row r="25" spans="1:9" x14ac:dyDescent="0.3">
      <c r="A25" s="8">
        <f>IF(B25&lt;&gt;"",ROWS($B$6:B25),"")</f>
        <v>20</v>
      </c>
      <c r="B25" s="1" t="s">
        <v>432</v>
      </c>
      <c r="C25" s="1" t="s">
        <v>433</v>
      </c>
      <c r="D25" s="1" t="s">
        <v>316</v>
      </c>
      <c r="E25" s="21">
        <v>6838.29</v>
      </c>
      <c r="F25" s="9">
        <v>1206</v>
      </c>
      <c r="G25" s="9">
        <v>7</v>
      </c>
      <c r="H25" s="47">
        <v>43644</v>
      </c>
      <c r="I25" s="11" t="s">
        <v>378</v>
      </c>
    </row>
    <row r="26" spans="1:9" x14ac:dyDescent="0.3">
      <c r="A26" s="8">
        <f>IF(B26&lt;&gt;"",ROWS($B$6:B26),"")</f>
        <v>21</v>
      </c>
      <c r="B26" s="1" t="s">
        <v>598</v>
      </c>
      <c r="C26" s="1" t="s">
        <v>599</v>
      </c>
      <c r="D26" s="1" t="s">
        <v>600</v>
      </c>
      <c r="E26" s="21">
        <v>5961.44</v>
      </c>
      <c r="F26" s="9">
        <v>1089</v>
      </c>
      <c r="G26" s="9">
        <v>10</v>
      </c>
      <c r="H26" s="47">
        <v>43623</v>
      </c>
      <c r="I26" s="11" t="s">
        <v>352</v>
      </c>
    </row>
    <row r="27" spans="1:9" x14ac:dyDescent="0.3">
      <c r="A27" s="8">
        <f>IF(B27&lt;&gt;"",ROWS($B$6:B27),"")</f>
        <v>22</v>
      </c>
      <c r="B27" s="1" t="s">
        <v>331</v>
      </c>
      <c r="C27" s="1" t="s">
        <v>332</v>
      </c>
      <c r="D27" s="1" t="s">
        <v>37</v>
      </c>
      <c r="E27" s="21">
        <v>5662</v>
      </c>
      <c r="F27" s="9">
        <v>986</v>
      </c>
      <c r="G27" s="9">
        <v>6</v>
      </c>
      <c r="H27" s="47">
        <v>43602</v>
      </c>
      <c r="I27" s="11" t="s">
        <v>121</v>
      </c>
    </row>
    <row r="28" spans="1:9" x14ac:dyDescent="0.3">
      <c r="A28" s="8">
        <f>IF(B28&lt;&gt;"",ROWS($B$6:B28),"")</f>
        <v>23</v>
      </c>
      <c r="B28" s="1" t="s">
        <v>44</v>
      </c>
      <c r="C28" s="1" t="s">
        <v>45</v>
      </c>
      <c r="D28" s="1" t="s">
        <v>37</v>
      </c>
      <c r="E28" s="21">
        <v>5565.94</v>
      </c>
      <c r="F28" s="9">
        <v>914</v>
      </c>
      <c r="G28" s="9">
        <v>4</v>
      </c>
      <c r="H28" s="47">
        <v>43581</v>
      </c>
      <c r="I28" s="11" t="s">
        <v>38</v>
      </c>
    </row>
    <row r="29" spans="1:9" x14ac:dyDescent="0.3">
      <c r="A29" s="8">
        <f>IF(B29&lt;&gt;"",ROWS($B$6:B29),"")</f>
        <v>24</v>
      </c>
      <c r="B29" s="1" t="s">
        <v>620</v>
      </c>
      <c r="C29" s="1" t="s">
        <v>621</v>
      </c>
      <c r="D29" s="1" t="s">
        <v>144</v>
      </c>
      <c r="E29" s="21">
        <v>5503.5</v>
      </c>
      <c r="F29" s="9">
        <v>2754</v>
      </c>
      <c r="G29" s="9">
        <v>1</v>
      </c>
      <c r="H29" s="47">
        <v>43574</v>
      </c>
      <c r="I29" s="11" t="s">
        <v>622</v>
      </c>
    </row>
    <row r="30" spans="1:9" x14ac:dyDescent="0.3">
      <c r="A30" s="8">
        <f>IF(B30&lt;&gt;"",ROWS($B$6:B30),"")</f>
        <v>25</v>
      </c>
      <c r="B30" s="1" t="s">
        <v>661</v>
      </c>
      <c r="C30" s="1" t="s">
        <v>662</v>
      </c>
      <c r="D30" s="1" t="s">
        <v>410</v>
      </c>
      <c r="E30" s="21">
        <v>4112</v>
      </c>
      <c r="F30" s="9">
        <v>2464</v>
      </c>
      <c r="G30" s="9">
        <v>1</v>
      </c>
      <c r="H30" s="47">
        <v>43534</v>
      </c>
      <c r="I30" s="11" t="s">
        <v>622</v>
      </c>
    </row>
    <row r="31" spans="1:9" x14ac:dyDescent="0.3">
      <c r="A31" s="8">
        <f>IF(B31&lt;&gt;"",ROWS($B$6:B31),"")</f>
        <v>26</v>
      </c>
      <c r="B31" s="1" t="s">
        <v>131</v>
      </c>
      <c r="C31" s="1" t="s">
        <v>131</v>
      </c>
      <c r="D31" s="1" t="s">
        <v>27</v>
      </c>
      <c r="E31" s="21">
        <v>3778</v>
      </c>
      <c r="F31" s="9">
        <v>787</v>
      </c>
      <c r="G31" s="9">
        <v>3</v>
      </c>
      <c r="H31" s="47">
        <v>43574</v>
      </c>
      <c r="I31" s="11" t="s">
        <v>132</v>
      </c>
    </row>
    <row r="32" spans="1:9" x14ac:dyDescent="0.3">
      <c r="A32" s="8">
        <f>IF(B32&lt;&gt;"",ROWS($B$6:B32),"")</f>
        <v>27</v>
      </c>
      <c r="B32" s="1" t="s">
        <v>669</v>
      </c>
      <c r="C32" s="1" t="s">
        <v>669</v>
      </c>
      <c r="D32" s="1" t="s">
        <v>670</v>
      </c>
      <c r="E32" s="21">
        <v>3702.01</v>
      </c>
      <c r="F32" s="9">
        <v>781</v>
      </c>
      <c r="G32" s="9">
        <v>14</v>
      </c>
      <c r="H32" s="47">
        <v>43637</v>
      </c>
      <c r="I32" s="11" t="s">
        <v>352</v>
      </c>
    </row>
    <row r="33" spans="1:9" x14ac:dyDescent="0.3">
      <c r="A33" s="8">
        <f>IF(B33&lt;&gt;"",ROWS($B$6:B33),"")</f>
        <v>28</v>
      </c>
      <c r="B33" s="1" t="s">
        <v>95</v>
      </c>
      <c r="C33" s="1" t="s">
        <v>95</v>
      </c>
      <c r="D33" s="1" t="s">
        <v>27</v>
      </c>
      <c r="E33" s="21">
        <v>2604.25</v>
      </c>
      <c r="F33" s="9">
        <v>812</v>
      </c>
      <c r="G33" s="9">
        <v>2</v>
      </c>
      <c r="H33" s="47">
        <v>43567</v>
      </c>
      <c r="I33" s="11" t="s">
        <v>40</v>
      </c>
    </row>
    <row r="34" spans="1:9" x14ac:dyDescent="0.3">
      <c r="A34" s="8">
        <f>IF(B34&lt;&gt;"",ROWS($B$6:B34),"")</f>
        <v>29</v>
      </c>
      <c r="B34" s="1" t="s">
        <v>582</v>
      </c>
      <c r="C34" s="1" t="s">
        <v>583</v>
      </c>
      <c r="D34" s="1" t="s">
        <v>183</v>
      </c>
      <c r="E34" s="21">
        <v>2549</v>
      </c>
      <c r="F34" s="9">
        <v>439</v>
      </c>
      <c r="G34" s="9">
        <v>4</v>
      </c>
      <c r="H34" s="47">
        <v>43644</v>
      </c>
      <c r="I34" s="11" t="s">
        <v>240</v>
      </c>
    </row>
    <row r="35" spans="1:9" x14ac:dyDescent="0.3">
      <c r="A35" s="8">
        <f>IF(B35&lt;&gt;"",ROWS($B$6:B35),"")</f>
        <v>30</v>
      </c>
      <c r="B35" s="1" t="s">
        <v>146</v>
      </c>
      <c r="C35" s="1" t="s">
        <v>147</v>
      </c>
      <c r="D35" s="1" t="s">
        <v>37</v>
      </c>
      <c r="E35" s="21">
        <v>2342.2500000000005</v>
      </c>
      <c r="F35" s="9">
        <v>495</v>
      </c>
      <c r="G35" s="9" t="s">
        <v>562</v>
      </c>
      <c r="H35" s="47">
        <v>43651</v>
      </c>
      <c r="I35" s="11" t="s">
        <v>40</v>
      </c>
    </row>
    <row r="36" spans="1:9" x14ac:dyDescent="0.3">
      <c r="A36" s="8">
        <f>IF(B36&lt;&gt;"",ROWS($B$6:B36),"")</f>
        <v>31</v>
      </c>
      <c r="B36" s="1" t="s">
        <v>517</v>
      </c>
      <c r="C36" s="1" t="s">
        <v>518</v>
      </c>
      <c r="D36" s="1" t="s">
        <v>519</v>
      </c>
      <c r="E36" s="21">
        <v>2249</v>
      </c>
      <c r="F36" s="9">
        <v>668</v>
      </c>
      <c r="G36" s="9">
        <v>1</v>
      </c>
      <c r="H36" s="47">
        <v>43379</v>
      </c>
      <c r="I36" s="11" t="s">
        <v>472</v>
      </c>
    </row>
    <row r="37" spans="1:9" x14ac:dyDescent="0.3">
      <c r="A37" s="8">
        <f>IF(B37&lt;&gt;"",ROWS($B$6:B37),"")</f>
        <v>32</v>
      </c>
      <c r="B37" s="1" t="s">
        <v>574</v>
      </c>
      <c r="C37" s="1" t="s">
        <v>575</v>
      </c>
      <c r="D37" s="1" t="s">
        <v>37</v>
      </c>
      <c r="E37" s="21">
        <v>2194</v>
      </c>
      <c r="F37" s="9">
        <v>418</v>
      </c>
      <c r="G37" s="9">
        <v>8</v>
      </c>
      <c r="H37" s="47">
        <v>43602</v>
      </c>
      <c r="I37" s="11" t="s">
        <v>200</v>
      </c>
    </row>
    <row r="38" spans="1:9" x14ac:dyDescent="0.3">
      <c r="A38" s="8">
        <f>IF(B38&lt;&gt;"",ROWS($B$6:B38),"")</f>
        <v>33</v>
      </c>
      <c r="B38" s="1" t="s">
        <v>417</v>
      </c>
      <c r="C38" s="1" t="s">
        <v>418</v>
      </c>
      <c r="D38" s="1" t="s">
        <v>37</v>
      </c>
      <c r="E38" s="21">
        <v>1870.56</v>
      </c>
      <c r="F38" s="9">
        <v>315</v>
      </c>
      <c r="G38" s="9">
        <v>7</v>
      </c>
      <c r="H38" s="47">
        <v>43609</v>
      </c>
      <c r="I38" s="11" t="s">
        <v>55</v>
      </c>
    </row>
    <row r="39" spans="1:9" x14ac:dyDescent="0.3">
      <c r="A39" s="8">
        <f>IF(B39&lt;&gt;"",ROWS($B$6:B39),"")</f>
        <v>34</v>
      </c>
      <c r="B39" s="1" t="s">
        <v>625</v>
      </c>
      <c r="C39" s="1" t="s">
        <v>626</v>
      </c>
      <c r="D39" s="1" t="s">
        <v>316</v>
      </c>
      <c r="E39" s="21">
        <v>1830.69</v>
      </c>
      <c r="F39" s="9">
        <v>380</v>
      </c>
      <c r="G39" s="9">
        <v>9</v>
      </c>
      <c r="H39" s="47">
        <v>43644</v>
      </c>
      <c r="I39" s="11" t="s">
        <v>611</v>
      </c>
    </row>
    <row r="40" spans="1:9" x14ac:dyDescent="0.3">
      <c r="A40" s="8">
        <f>IF(B40&lt;&gt;"",ROWS($B$6:B40),"")</f>
        <v>35</v>
      </c>
      <c r="B40" s="1" t="s">
        <v>219</v>
      </c>
      <c r="C40" s="1" t="s">
        <v>220</v>
      </c>
      <c r="D40" s="1" t="s">
        <v>221</v>
      </c>
      <c r="E40" s="21">
        <v>1586.18</v>
      </c>
      <c r="F40" s="9">
        <v>391</v>
      </c>
      <c r="G40" s="9">
        <v>5</v>
      </c>
      <c r="H40" s="47">
        <v>43588</v>
      </c>
      <c r="I40" s="11" t="s">
        <v>40</v>
      </c>
    </row>
    <row r="41" spans="1:9" x14ac:dyDescent="0.3">
      <c r="A41" s="8">
        <f>IF(B41&lt;&gt;"",ROWS($B$6:B41),"")</f>
        <v>36</v>
      </c>
      <c r="B41" s="1" t="s">
        <v>41</v>
      </c>
      <c r="C41" s="1" t="s">
        <v>42</v>
      </c>
      <c r="D41" s="1" t="s">
        <v>37</v>
      </c>
      <c r="E41" s="21">
        <v>1282.3599999999999</v>
      </c>
      <c r="F41" s="9">
        <v>387</v>
      </c>
      <c r="G41" s="9">
        <v>8</v>
      </c>
      <c r="H41" s="47">
        <v>43532</v>
      </c>
      <c r="I41" s="11" t="s">
        <v>43</v>
      </c>
    </row>
    <row r="42" spans="1:9" x14ac:dyDescent="0.3">
      <c r="A42" s="8">
        <f>IF(B42&lt;&gt;"",ROWS($B$6:B42),"")</f>
        <v>37</v>
      </c>
      <c r="B42" s="1" t="s">
        <v>780</v>
      </c>
      <c r="C42" s="1" t="s">
        <v>781</v>
      </c>
      <c r="D42" s="1" t="s">
        <v>234</v>
      </c>
      <c r="E42" s="21">
        <v>1201</v>
      </c>
      <c r="F42" s="9">
        <v>862</v>
      </c>
      <c r="G42" s="9">
        <v>1</v>
      </c>
      <c r="H42" s="47">
        <v>43216</v>
      </c>
      <c r="I42" s="11" t="s">
        <v>622</v>
      </c>
    </row>
    <row r="43" spans="1:9" x14ac:dyDescent="0.3">
      <c r="A43" s="8">
        <f>IF(B43&lt;&gt;"",ROWS($B$6:B43),"")</f>
        <v>38</v>
      </c>
      <c r="B43" s="1" t="s">
        <v>615</v>
      </c>
      <c r="C43" s="1" t="s">
        <v>616</v>
      </c>
      <c r="D43" s="1" t="s">
        <v>410</v>
      </c>
      <c r="E43" s="21">
        <v>1092</v>
      </c>
      <c r="F43" s="9">
        <v>316</v>
      </c>
      <c r="G43" s="9">
        <v>1</v>
      </c>
      <c r="H43" s="47">
        <v>42654</v>
      </c>
      <c r="I43" s="11" t="s">
        <v>472</v>
      </c>
    </row>
    <row r="44" spans="1:9" x14ac:dyDescent="0.3">
      <c r="A44" s="8">
        <f>IF(B44&lt;&gt;"",ROWS($B$6:B44),"")</f>
        <v>39</v>
      </c>
      <c r="B44" s="1" t="s">
        <v>693</v>
      </c>
      <c r="C44" s="1" t="s">
        <v>694</v>
      </c>
      <c r="D44" s="1" t="s">
        <v>929</v>
      </c>
      <c r="E44" s="21">
        <v>1078</v>
      </c>
      <c r="F44" s="9">
        <v>279</v>
      </c>
      <c r="G44" s="9">
        <v>1</v>
      </c>
      <c r="H44" s="47">
        <v>42988</v>
      </c>
      <c r="I44" s="11" t="s">
        <v>472</v>
      </c>
    </row>
    <row r="45" spans="1:9" x14ac:dyDescent="0.3">
      <c r="A45" s="8">
        <f>IF(B45&lt;&gt;"",ROWS($B$6:B45),"")</f>
        <v>40</v>
      </c>
      <c r="B45" s="1" t="s">
        <v>75</v>
      </c>
      <c r="C45" s="1" t="s">
        <v>76</v>
      </c>
      <c r="D45" s="1" t="s">
        <v>37</v>
      </c>
      <c r="E45" s="21">
        <v>1013</v>
      </c>
      <c r="F45" s="9">
        <v>609</v>
      </c>
      <c r="G45" s="9">
        <v>4</v>
      </c>
      <c r="H45" s="47">
        <v>43476</v>
      </c>
      <c r="I45" s="11" t="s">
        <v>38</v>
      </c>
    </row>
    <row r="46" spans="1:9" x14ac:dyDescent="0.3">
      <c r="A46" s="8">
        <f>IF(B46&lt;&gt;"",ROWS($B$6:B46),"")</f>
        <v>41</v>
      </c>
      <c r="B46" s="1" t="s">
        <v>727</v>
      </c>
      <c r="C46" s="1" t="s">
        <v>728</v>
      </c>
      <c r="D46" s="1" t="s">
        <v>410</v>
      </c>
      <c r="E46" s="21">
        <v>940</v>
      </c>
      <c r="F46" s="9">
        <v>188</v>
      </c>
      <c r="G46" s="9">
        <v>1</v>
      </c>
      <c r="H46" s="47">
        <v>43366</v>
      </c>
      <c r="I46" s="11" t="s">
        <v>472</v>
      </c>
    </row>
    <row r="47" spans="1:9" x14ac:dyDescent="0.3">
      <c r="A47" s="8">
        <f>IF(B47&lt;&gt;"",ROWS($B$6:B47),"")</f>
        <v>42</v>
      </c>
      <c r="B47" s="1" t="s">
        <v>473</v>
      </c>
      <c r="C47" s="1" t="s">
        <v>474</v>
      </c>
      <c r="D47" s="1" t="s">
        <v>316</v>
      </c>
      <c r="E47" s="21">
        <v>908.9</v>
      </c>
      <c r="F47" s="9">
        <v>150</v>
      </c>
      <c r="G47" s="9">
        <v>1</v>
      </c>
      <c r="H47" s="47">
        <v>43588</v>
      </c>
      <c r="I47" s="11" t="s">
        <v>378</v>
      </c>
    </row>
    <row r="48" spans="1:9" x14ac:dyDescent="0.3">
      <c r="A48" s="8">
        <f>IF(B48&lt;&gt;"",ROWS($B$6:B48),"")</f>
        <v>43</v>
      </c>
      <c r="B48" s="1" t="s">
        <v>255</v>
      </c>
      <c r="C48" s="1" t="s">
        <v>256</v>
      </c>
      <c r="D48" s="1" t="s">
        <v>37</v>
      </c>
      <c r="E48" s="21">
        <v>874.25</v>
      </c>
      <c r="F48" s="9">
        <v>152</v>
      </c>
      <c r="G48" s="9">
        <v>2</v>
      </c>
      <c r="H48" s="47">
        <v>43588</v>
      </c>
      <c r="I48" s="11" t="s">
        <v>936</v>
      </c>
    </row>
    <row r="49" spans="1:9" x14ac:dyDescent="0.3">
      <c r="A49" s="8">
        <f>IF(B49&lt;&gt;"",ROWS($B$6:B49),"")</f>
        <v>44</v>
      </c>
      <c r="B49" s="1" t="s">
        <v>818</v>
      </c>
      <c r="C49" s="1" t="s">
        <v>819</v>
      </c>
      <c r="D49" s="1" t="s">
        <v>506</v>
      </c>
      <c r="E49" s="21">
        <v>800.2</v>
      </c>
      <c r="F49" s="9">
        <v>238</v>
      </c>
      <c r="G49" s="9">
        <v>7</v>
      </c>
      <c r="H49" s="47">
        <v>43519</v>
      </c>
      <c r="I49" s="11" t="s">
        <v>132</v>
      </c>
    </row>
    <row r="50" spans="1:9" x14ac:dyDescent="0.3">
      <c r="A50" s="8">
        <f>IF(B50&lt;&gt;"",ROWS($B$6:B50),"")</f>
        <v>45</v>
      </c>
      <c r="B50" s="1" t="s">
        <v>173</v>
      </c>
      <c r="C50" s="1" t="s">
        <v>174</v>
      </c>
      <c r="D50" s="1" t="s">
        <v>175</v>
      </c>
      <c r="E50" s="21">
        <v>727.8</v>
      </c>
      <c r="F50" s="9">
        <v>169</v>
      </c>
      <c r="G50" s="9">
        <v>2</v>
      </c>
      <c r="H50" s="47">
        <v>43385</v>
      </c>
      <c r="I50" s="11" t="s">
        <v>40</v>
      </c>
    </row>
    <row r="51" spans="1:9" x14ac:dyDescent="0.3">
      <c r="A51" s="8">
        <f>IF(B51&lt;&gt;"",ROWS($B$6:B51),"")</f>
        <v>46</v>
      </c>
      <c r="B51" s="1" t="s">
        <v>839</v>
      </c>
      <c r="C51" s="1" t="s">
        <v>840</v>
      </c>
      <c r="D51" s="1" t="s">
        <v>841</v>
      </c>
      <c r="E51" s="21">
        <v>674.5</v>
      </c>
      <c r="F51" s="9">
        <v>271</v>
      </c>
      <c r="G51" s="9">
        <v>3</v>
      </c>
      <c r="H51" s="47">
        <v>43189</v>
      </c>
      <c r="I51" s="11" t="s">
        <v>132</v>
      </c>
    </row>
    <row r="52" spans="1:9" x14ac:dyDescent="0.3">
      <c r="A52" s="8">
        <f>IF(B52&lt;&gt;"",ROWS($B$6:B52),"")</f>
        <v>47</v>
      </c>
      <c r="B52" s="1" t="s">
        <v>246</v>
      </c>
      <c r="C52" s="1" t="s">
        <v>247</v>
      </c>
      <c r="D52" s="1" t="s">
        <v>37</v>
      </c>
      <c r="E52" s="21">
        <v>645.29999999999995</v>
      </c>
      <c r="F52" s="9">
        <v>160</v>
      </c>
      <c r="G52" s="9">
        <v>1</v>
      </c>
      <c r="H52" s="47">
        <v>43588</v>
      </c>
      <c r="I52" s="11" t="s">
        <v>40</v>
      </c>
    </row>
    <row r="53" spans="1:9" x14ac:dyDescent="0.3">
      <c r="A53" s="8">
        <f>IF(B53&lt;&gt;"",ROWS($B$6:B53),"")</f>
        <v>48</v>
      </c>
      <c r="B53" s="1" t="s">
        <v>257</v>
      </c>
      <c r="C53" s="1" t="s">
        <v>258</v>
      </c>
      <c r="D53" s="1" t="s">
        <v>259</v>
      </c>
      <c r="E53" s="21">
        <v>634.6</v>
      </c>
      <c r="F53" s="9">
        <v>189</v>
      </c>
      <c r="G53" s="9">
        <v>3</v>
      </c>
      <c r="H53" s="47">
        <v>43560</v>
      </c>
      <c r="I53" s="11" t="s">
        <v>40</v>
      </c>
    </row>
    <row r="54" spans="1:9" x14ac:dyDescent="0.3">
      <c r="A54" s="8">
        <f>IF(B54&lt;&gt;"",ROWS($B$6:B54),"")</f>
        <v>49</v>
      </c>
      <c r="B54" s="1" t="s">
        <v>856</v>
      </c>
      <c r="C54" s="1" t="s">
        <v>857</v>
      </c>
      <c r="D54" s="1" t="s">
        <v>858</v>
      </c>
      <c r="E54" s="21">
        <v>508.64</v>
      </c>
      <c r="F54" s="9">
        <v>193</v>
      </c>
      <c r="G54" s="9">
        <v>10</v>
      </c>
      <c r="H54" s="47">
        <v>43621</v>
      </c>
      <c r="I54" s="11" t="s">
        <v>611</v>
      </c>
    </row>
    <row r="55" spans="1:9" x14ac:dyDescent="0.3">
      <c r="A55" s="8">
        <f>IF(B55&lt;&gt;"",ROWS($B$6:B55),"")</f>
        <v>50</v>
      </c>
      <c r="B55" s="1" t="s">
        <v>397</v>
      </c>
      <c r="C55" s="1" t="s">
        <v>398</v>
      </c>
      <c r="D55" s="1" t="s">
        <v>37</v>
      </c>
      <c r="E55" s="21">
        <v>475.5</v>
      </c>
      <c r="F55" s="9">
        <v>272</v>
      </c>
      <c r="G55" s="9">
        <v>1</v>
      </c>
      <c r="H55" s="47">
        <v>43448</v>
      </c>
      <c r="I55" s="11" t="s">
        <v>55</v>
      </c>
    </row>
    <row r="56" spans="1:9" x14ac:dyDescent="0.3">
      <c r="A56" s="8">
        <f>IF(B56&lt;&gt;"",ROWS($B$6:B56),"")</f>
        <v>51</v>
      </c>
      <c r="B56" s="1" t="s">
        <v>379</v>
      </c>
      <c r="C56" s="1" t="s">
        <v>380</v>
      </c>
      <c r="D56" s="1" t="s">
        <v>381</v>
      </c>
      <c r="E56" s="21">
        <v>466.45</v>
      </c>
      <c r="F56" s="9">
        <v>116</v>
      </c>
      <c r="G56" s="9">
        <v>1</v>
      </c>
      <c r="H56" s="47">
        <v>43560</v>
      </c>
      <c r="I56" s="11" t="s">
        <v>132</v>
      </c>
    </row>
    <row r="57" spans="1:9" x14ac:dyDescent="0.3">
      <c r="A57" s="8">
        <f>IF(B57&lt;&gt;"",ROWS($B$6:B57),"")</f>
        <v>52</v>
      </c>
      <c r="B57" s="1" t="s">
        <v>603</v>
      </c>
      <c r="C57" s="1" t="s">
        <v>604</v>
      </c>
      <c r="D57" s="1" t="s">
        <v>928</v>
      </c>
      <c r="E57" s="21">
        <v>461</v>
      </c>
      <c r="F57" s="9">
        <v>199</v>
      </c>
      <c r="G57" s="9">
        <v>1</v>
      </c>
      <c r="H57" s="47">
        <v>42030</v>
      </c>
      <c r="I57" s="11" t="s">
        <v>472</v>
      </c>
    </row>
    <row r="58" spans="1:9" x14ac:dyDescent="0.3">
      <c r="A58" s="8">
        <f>IF(B58&lt;&gt;"",ROWS($B$6:B58),"")</f>
        <v>53</v>
      </c>
      <c r="B58" s="1" t="s">
        <v>469</v>
      </c>
      <c r="C58" s="1" t="s">
        <v>470</v>
      </c>
      <c r="D58" s="1" t="s">
        <v>471</v>
      </c>
      <c r="E58" s="21">
        <v>428</v>
      </c>
      <c r="F58" s="9">
        <v>189</v>
      </c>
      <c r="G58" s="9">
        <v>1</v>
      </c>
      <c r="H58" s="47">
        <v>43435</v>
      </c>
      <c r="I58" s="11" t="s">
        <v>472</v>
      </c>
    </row>
    <row r="59" spans="1:9" x14ac:dyDescent="0.3">
      <c r="A59" s="8">
        <f>IF(B59&lt;&gt;"",ROWS($B$6:B59),"")</f>
        <v>54</v>
      </c>
      <c r="B59" s="1" t="s">
        <v>601</v>
      </c>
      <c r="C59" s="1" t="s">
        <v>602</v>
      </c>
      <c r="D59" s="1" t="s">
        <v>316</v>
      </c>
      <c r="E59" s="21">
        <v>390</v>
      </c>
      <c r="F59" s="9">
        <v>78</v>
      </c>
      <c r="G59" s="9">
        <v>1</v>
      </c>
      <c r="H59" s="47">
        <v>42721</v>
      </c>
      <c r="I59" s="11" t="s">
        <v>472</v>
      </c>
    </row>
    <row r="60" spans="1:9" x14ac:dyDescent="0.3">
      <c r="A60" s="8">
        <f>IF(B60&lt;&gt;"",ROWS($B$6:B60),"")</f>
        <v>55</v>
      </c>
      <c r="B60" s="1" t="s">
        <v>554</v>
      </c>
      <c r="C60" s="1" t="s">
        <v>555</v>
      </c>
      <c r="D60" s="1" t="s">
        <v>183</v>
      </c>
      <c r="E60" s="21">
        <v>361.5</v>
      </c>
      <c r="F60" s="9">
        <v>107</v>
      </c>
      <c r="G60" s="9">
        <v>1</v>
      </c>
      <c r="H60" s="47">
        <v>43560</v>
      </c>
      <c r="I60" s="11" t="s">
        <v>132</v>
      </c>
    </row>
    <row r="61" spans="1:9" x14ac:dyDescent="0.3">
      <c r="A61" s="8">
        <f>IF(B61&lt;&gt;"",ROWS($B$6:B61),"")</f>
        <v>56</v>
      </c>
      <c r="B61" s="1" t="s">
        <v>566</v>
      </c>
      <c r="C61" s="1" t="s">
        <v>567</v>
      </c>
      <c r="D61" s="1" t="s">
        <v>568</v>
      </c>
      <c r="E61" s="21">
        <v>323.55</v>
      </c>
      <c r="F61" s="9">
        <v>91</v>
      </c>
      <c r="G61" s="9">
        <v>1</v>
      </c>
      <c r="H61" s="47">
        <v>43560</v>
      </c>
      <c r="I61" s="11" t="s">
        <v>132</v>
      </c>
    </row>
    <row r="62" spans="1:9" x14ac:dyDescent="0.3">
      <c r="A62" s="8">
        <f>IF(B62&lt;&gt;"",ROWS($B$6:B62),"")</f>
        <v>57</v>
      </c>
      <c r="B62" s="1" t="s">
        <v>745</v>
      </c>
      <c r="C62" s="1" t="s">
        <v>746</v>
      </c>
      <c r="D62" s="1" t="s">
        <v>37</v>
      </c>
      <c r="E62" s="21">
        <v>315.5</v>
      </c>
      <c r="F62" s="9">
        <v>191</v>
      </c>
      <c r="G62" s="9">
        <v>1</v>
      </c>
      <c r="H62" s="47">
        <v>43294</v>
      </c>
      <c r="I62" s="11" t="s">
        <v>55</v>
      </c>
    </row>
    <row r="63" spans="1:9" x14ac:dyDescent="0.3">
      <c r="A63" s="8">
        <f>IF(B63&lt;&gt;"",ROWS($B$6:B63),"")</f>
        <v>58</v>
      </c>
      <c r="B63" s="1" t="s">
        <v>178</v>
      </c>
      <c r="C63" s="1" t="s">
        <v>179</v>
      </c>
      <c r="D63" s="1" t="s">
        <v>37</v>
      </c>
      <c r="E63" s="21">
        <v>308.5</v>
      </c>
      <c r="F63" s="9">
        <v>173</v>
      </c>
      <c r="G63" s="9">
        <v>1</v>
      </c>
      <c r="H63" s="47">
        <v>43434</v>
      </c>
      <c r="I63" s="11" t="s">
        <v>43</v>
      </c>
    </row>
    <row r="64" spans="1:9" x14ac:dyDescent="0.3">
      <c r="A64" s="8">
        <f>IF(B64&lt;&gt;"",ROWS($B$6:B64),"")</f>
        <v>59</v>
      </c>
      <c r="B64" s="1" t="s">
        <v>456</v>
      </c>
      <c r="C64" s="1" t="s">
        <v>457</v>
      </c>
      <c r="D64" s="1" t="s">
        <v>330</v>
      </c>
      <c r="E64" s="21">
        <v>304.97000000000003</v>
      </c>
      <c r="F64" s="9">
        <v>106</v>
      </c>
      <c r="G64" s="9">
        <v>1</v>
      </c>
      <c r="H64" s="47">
        <v>43560</v>
      </c>
      <c r="I64" s="11" t="s">
        <v>132</v>
      </c>
    </row>
    <row r="65" spans="1:9" x14ac:dyDescent="0.3">
      <c r="A65" s="8">
        <f>IF(B65&lt;&gt;"",ROWS($B$6:B65),"")</f>
        <v>60</v>
      </c>
      <c r="B65" s="1" t="s">
        <v>612</v>
      </c>
      <c r="C65" s="1" t="s">
        <v>613</v>
      </c>
      <c r="D65" s="1" t="s">
        <v>614</v>
      </c>
      <c r="E65" s="21">
        <v>289</v>
      </c>
      <c r="F65" s="9">
        <v>56</v>
      </c>
      <c r="G65" s="9">
        <v>1</v>
      </c>
      <c r="H65" s="47">
        <v>43567</v>
      </c>
      <c r="I65" s="11" t="s">
        <v>200</v>
      </c>
    </row>
    <row r="66" spans="1:9" x14ac:dyDescent="0.3">
      <c r="A66" s="8">
        <f>IF(B66&lt;&gt;"",ROWS($B$6:B66),"")</f>
        <v>61</v>
      </c>
      <c r="B66" s="1" t="s">
        <v>882</v>
      </c>
      <c r="C66" s="1" t="s">
        <v>883</v>
      </c>
      <c r="D66" s="1" t="s">
        <v>506</v>
      </c>
      <c r="E66" s="21">
        <v>286.5</v>
      </c>
      <c r="F66" s="9">
        <v>92</v>
      </c>
      <c r="G66" s="9">
        <v>4</v>
      </c>
      <c r="H66" s="47">
        <v>43196</v>
      </c>
      <c r="I66" s="11" t="s">
        <v>132</v>
      </c>
    </row>
    <row r="67" spans="1:9" x14ac:dyDescent="0.3">
      <c r="A67" s="8">
        <f>IF(B67&lt;&gt;"",ROWS($B$6:B67),"")</f>
        <v>62</v>
      </c>
      <c r="B67" s="1" t="s">
        <v>543</v>
      </c>
      <c r="C67" s="1" t="s">
        <v>543</v>
      </c>
      <c r="D67" s="1" t="s">
        <v>139</v>
      </c>
      <c r="E67" s="21">
        <v>216.46</v>
      </c>
      <c r="F67" s="9">
        <v>77</v>
      </c>
      <c r="G67" s="9">
        <v>1</v>
      </c>
      <c r="H67" s="47">
        <v>43581</v>
      </c>
      <c r="I67" s="11" t="s">
        <v>378</v>
      </c>
    </row>
    <row r="68" spans="1:9" x14ac:dyDescent="0.3">
      <c r="A68" s="8">
        <f>IF(B68&lt;&gt;"",ROWS($B$6:B68),"")</f>
        <v>63</v>
      </c>
      <c r="B68" s="1" t="s">
        <v>413</v>
      </c>
      <c r="C68" s="1" t="s">
        <v>414</v>
      </c>
      <c r="D68" s="1" t="s">
        <v>37</v>
      </c>
      <c r="E68" s="21">
        <v>207.53</v>
      </c>
      <c r="F68" s="9">
        <v>35</v>
      </c>
      <c r="G68" s="9">
        <v>1</v>
      </c>
      <c r="H68" s="47">
        <v>43595</v>
      </c>
      <c r="I68" s="11" t="s">
        <v>352</v>
      </c>
    </row>
    <row r="69" spans="1:9" x14ac:dyDescent="0.3">
      <c r="A69" s="8">
        <f>IF(B69&lt;&gt;"",ROWS($B$6:B69),"")</f>
        <v>64</v>
      </c>
      <c r="B69" s="1" t="s">
        <v>176</v>
      </c>
      <c r="C69" s="1" t="s">
        <v>177</v>
      </c>
      <c r="D69" s="1" t="s">
        <v>37</v>
      </c>
      <c r="E69" s="21">
        <v>196.8</v>
      </c>
      <c r="F69" s="9">
        <v>51</v>
      </c>
      <c r="G69" s="9">
        <v>1</v>
      </c>
      <c r="H69" s="47">
        <v>43567</v>
      </c>
      <c r="I69" s="11" t="s">
        <v>141</v>
      </c>
    </row>
    <row r="70" spans="1:9" x14ac:dyDescent="0.3">
      <c r="A70" s="8">
        <f>IF(B70&lt;&gt;"",ROWS($B$6:B70),"")</f>
        <v>65</v>
      </c>
      <c r="B70" s="1" t="s">
        <v>734</v>
      </c>
      <c r="C70" s="1" t="s">
        <v>735</v>
      </c>
      <c r="D70" s="1" t="s">
        <v>736</v>
      </c>
      <c r="E70" s="21">
        <v>192.5</v>
      </c>
      <c r="F70" s="9">
        <v>32</v>
      </c>
      <c r="G70" s="9">
        <v>1</v>
      </c>
      <c r="H70" s="47">
        <v>43574</v>
      </c>
      <c r="I70" s="11" t="s">
        <v>378</v>
      </c>
    </row>
    <row r="71" spans="1:9" x14ac:dyDescent="0.3">
      <c r="A71" s="8">
        <f>IF(B71&lt;&gt;"",ROWS($B$6:B71),"")</f>
        <v>66</v>
      </c>
      <c r="B71" s="1" t="s">
        <v>39</v>
      </c>
      <c r="C71" s="1" t="s">
        <v>39</v>
      </c>
      <c r="D71" s="1" t="s">
        <v>27</v>
      </c>
      <c r="E71" s="21">
        <v>186</v>
      </c>
      <c r="F71" s="9">
        <v>41</v>
      </c>
      <c r="G71" s="9">
        <v>1</v>
      </c>
      <c r="H71" s="47">
        <v>43490</v>
      </c>
      <c r="I71" s="11" t="s">
        <v>40</v>
      </c>
    </row>
    <row r="72" spans="1:9" x14ac:dyDescent="0.3">
      <c r="A72" s="8">
        <f>IF(B72&lt;&gt;"",ROWS($B$6:B72),"")</f>
        <v>67</v>
      </c>
      <c r="B72" s="1" t="s">
        <v>820</v>
      </c>
      <c r="C72" s="1" t="s">
        <v>821</v>
      </c>
      <c r="D72" s="1" t="s">
        <v>37</v>
      </c>
      <c r="E72" s="21">
        <v>178.5</v>
      </c>
      <c r="F72" s="9">
        <v>109</v>
      </c>
      <c r="G72" s="9">
        <v>3</v>
      </c>
      <c r="H72" s="47">
        <v>43315</v>
      </c>
      <c r="I72" s="11" t="s">
        <v>38</v>
      </c>
    </row>
    <row r="73" spans="1:9" x14ac:dyDescent="0.3">
      <c r="A73" s="8">
        <f>IF(B73&lt;&gt;"",ROWS($B$6:B73),"")</f>
        <v>68</v>
      </c>
      <c r="B73" s="1" t="s">
        <v>747</v>
      </c>
      <c r="C73" s="1" t="s">
        <v>748</v>
      </c>
      <c r="D73" s="1" t="s">
        <v>330</v>
      </c>
      <c r="E73" s="21">
        <v>143</v>
      </c>
      <c r="F73" s="9">
        <v>36</v>
      </c>
      <c r="G73" s="9">
        <v>1</v>
      </c>
      <c r="H73" s="47">
        <v>43560</v>
      </c>
      <c r="I73" s="11" t="s">
        <v>132</v>
      </c>
    </row>
    <row r="74" spans="1:9" x14ac:dyDescent="0.3">
      <c r="A74" s="8">
        <f>IF(B74&lt;&gt;"",ROWS($B$6:B74),"")</f>
        <v>69</v>
      </c>
      <c r="B74" s="1" t="s">
        <v>522</v>
      </c>
      <c r="C74" s="1" t="s">
        <v>523</v>
      </c>
      <c r="D74" s="1" t="s">
        <v>524</v>
      </c>
      <c r="E74" s="21">
        <v>137.09</v>
      </c>
      <c r="F74" s="9">
        <v>27</v>
      </c>
      <c r="G74" s="9">
        <v>1</v>
      </c>
      <c r="H74" s="47">
        <v>43560</v>
      </c>
      <c r="I74" s="11" t="s">
        <v>132</v>
      </c>
    </row>
    <row r="75" spans="1:9" x14ac:dyDescent="0.3">
      <c r="A75" s="8">
        <f>IF(B75&lt;&gt;"",ROWS($B$6:B75),"")</f>
        <v>70</v>
      </c>
      <c r="B75" s="1" t="s">
        <v>707</v>
      </c>
      <c r="C75" s="1" t="s">
        <v>708</v>
      </c>
      <c r="D75" s="1" t="s">
        <v>316</v>
      </c>
      <c r="E75" s="21">
        <v>130.1</v>
      </c>
      <c r="F75" s="9">
        <v>28</v>
      </c>
      <c r="G75" s="9">
        <v>1</v>
      </c>
      <c r="H75" s="47">
        <v>43560</v>
      </c>
      <c r="I75" s="11" t="s">
        <v>132</v>
      </c>
    </row>
    <row r="76" spans="1:9" x14ac:dyDescent="0.3">
      <c r="A76" s="8">
        <f>IF(B76&lt;&gt;"",ROWS($B$6:B76),"")</f>
        <v>71</v>
      </c>
      <c r="B76" s="1" t="s">
        <v>458</v>
      </c>
      <c r="C76" s="1" t="s">
        <v>459</v>
      </c>
      <c r="D76" s="1" t="s">
        <v>27</v>
      </c>
      <c r="E76" s="21">
        <v>115.5</v>
      </c>
      <c r="F76" s="9">
        <v>40</v>
      </c>
      <c r="G76" s="9">
        <v>1</v>
      </c>
      <c r="H76" s="47">
        <v>43560</v>
      </c>
      <c r="I76" s="11" t="s">
        <v>460</v>
      </c>
    </row>
    <row r="77" spans="1:9" x14ac:dyDescent="0.3">
      <c r="A77" s="8">
        <f>IF(B77&lt;&gt;"",ROWS($B$6:B77),"")</f>
        <v>72</v>
      </c>
      <c r="B77" s="1" t="s">
        <v>197</v>
      </c>
      <c r="C77" s="1" t="s">
        <v>198</v>
      </c>
      <c r="D77" s="1" t="s">
        <v>199</v>
      </c>
      <c r="E77" s="21">
        <v>114</v>
      </c>
      <c r="F77" s="9">
        <v>29</v>
      </c>
      <c r="G77" s="9">
        <v>2</v>
      </c>
      <c r="H77" s="47">
        <v>43469</v>
      </c>
      <c r="I77" s="11" t="s">
        <v>200</v>
      </c>
    </row>
    <row r="78" spans="1:9" x14ac:dyDescent="0.3">
      <c r="A78" s="8">
        <f>IF(B78&lt;&gt;"",ROWS($B$6:B78),"")</f>
        <v>73</v>
      </c>
      <c r="B78" s="1" t="s">
        <v>633</v>
      </c>
      <c r="C78" s="1" t="s">
        <v>634</v>
      </c>
      <c r="D78" s="1" t="s">
        <v>635</v>
      </c>
      <c r="E78" s="21">
        <v>103</v>
      </c>
      <c r="F78" s="9">
        <v>29</v>
      </c>
      <c r="G78" s="9">
        <v>1</v>
      </c>
      <c r="H78" s="47">
        <v>43525</v>
      </c>
      <c r="I78" s="11" t="s">
        <v>200</v>
      </c>
    </row>
    <row r="79" spans="1:9" x14ac:dyDescent="0.3">
      <c r="A79" s="8">
        <f>IF(B79&lt;&gt;"",ROWS($B$6:B79),"")</f>
        <v>74</v>
      </c>
      <c r="B79" s="1" t="s">
        <v>873</v>
      </c>
      <c r="C79" s="1" t="s">
        <v>874</v>
      </c>
      <c r="D79" s="1" t="s">
        <v>619</v>
      </c>
      <c r="E79" s="21">
        <v>94.5</v>
      </c>
      <c r="F79" s="9">
        <v>47</v>
      </c>
      <c r="G79" s="9">
        <v>1</v>
      </c>
      <c r="H79" s="47">
        <v>43560</v>
      </c>
      <c r="I79" s="11" t="s">
        <v>132</v>
      </c>
    </row>
    <row r="80" spans="1:9" x14ac:dyDescent="0.3">
      <c r="A80" s="8">
        <f>IF(B80&lt;&gt;"",ROWS($B$6:B80),"")</f>
        <v>75</v>
      </c>
      <c r="B80" s="1" t="s">
        <v>782</v>
      </c>
      <c r="C80" s="1" t="s">
        <v>783</v>
      </c>
      <c r="D80" s="1" t="s">
        <v>316</v>
      </c>
      <c r="E80" s="21">
        <v>88</v>
      </c>
      <c r="F80" s="9">
        <v>24</v>
      </c>
      <c r="G80" s="9">
        <v>1</v>
      </c>
      <c r="H80" s="47">
        <v>43560</v>
      </c>
      <c r="I80" s="11" t="s">
        <v>132</v>
      </c>
    </row>
    <row r="81" spans="1:9" x14ac:dyDescent="0.3">
      <c r="A81" s="8">
        <f>IF(B81&lt;&gt;"",ROWS($B$6:B81),"")</f>
        <v>76</v>
      </c>
      <c r="B81" s="1" t="s">
        <v>815</v>
      </c>
      <c r="C81" s="1" t="s">
        <v>816</v>
      </c>
      <c r="D81" s="1" t="s">
        <v>817</v>
      </c>
      <c r="E81" s="21">
        <v>87.5</v>
      </c>
      <c r="F81" s="9">
        <v>15</v>
      </c>
      <c r="G81" s="9">
        <v>1</v>
      </c>
      <c r="H81" s="47">
        <v>43560</v>
      </c>
      <c r="I81" s="11" t="s">
        <v>132</v>
      </c>
    </row>
    <row r="82" spans="1:9" x14ac:dyDescent="0.3">
      <c r="A82" s="8">
        <f>IF(B82&lt;&gt;"",ROWS($B$6:B82),"")</f>
        <v>77</v>
      </c>
      <c r="B82" s="1" t="s">
        <v>679</v>
      </c>
      <c r="C82" s="1" t="s">
        <v>680</v>
      </c>
      <c r="D82" s="1" t="s">
        <v>37</v>
      </c>
      <c r="E82" s="21">
        <v>71.900000000000006</v>
      </c>
      <c r="F82" s="9">
        <v>15</v>
      </c>
      <c r="G82" s="9">
        <v>1</v>
      </c>
      <c r="H82" s="47">
        <v>43560</v>
      </c>
      <c r="I82" s="11" t="s">
        <v>132</v>
      </c>
    </row>
    <row r="83" spans="1:9" x14ac:dyDescent="0.3">
      <c r="A83" s="8">
        <f>IF(B83&lt;&gt;"",ROWS($B$6:B83),"")</f>
        <v>78</v>
      </c>
      <c r="B83" s="1" t="s">
        <v>852</v>
      </c>
      <c r="C83" s="1" t="s">
        <v>853</v>
      </c>
      <c r="D83" s="1" t="s">
        <v>183</v>
      </c>
      <c r="E83" s="21">
        <v>66</v>
      </c>
      <c r="F83" s="9">
        <v>34</v>
      </c>
      <c r="G83" s="9">
        <v>1</v>
      </c>
      <c r="H83" s="47">
        <v>43357</v>
      </c>
      <c r="I83" s="11" t="s">
        <v>40</v>
      </c>
    </row>
    <row r="84" spans="1:9" x14ac:dyDescent="0.3">
      <c r="A84" s="8">
        <f>IF(B84&lt;&gt;"",ROWS($B$6:B84),"")</f>
        <v>79</v>
      </c>
      <c r="B84" s="1" t="s">
        <v>918</v>
      </c>
      <c r="C84" s="1" t="s">
        <v>919</v>
      </c>
      <c r="D84" s="1" t="s">
        <v>37</v>
      </c>
      <c r="E84" s="21">
        <v>64</v>
      </c>
      <c r="F84" s="9">
        <v>32</v>
      </c>
      <c r="G84" s="9">
        <v>1</v>
      </c>
      <c r="H84" s="47">
        <v>43014</v>
      </c>
      <c r="I84" s="11" t="s">
        <v>40</v>
      </c>
    </row>
    <row r="85" spans="1:9" x14ac:dyDescent="0.3">
      <c r="A85" s="8">
        <f>IF(B85&lt;&gt;"",ROWS($B$6:B85),"")</f>
        <v>80</v>
      </c>
      <c r="B85" s="1" t="s">
        <v>810</v>
      </c>
      <c r="C85" s="1" t="s">
        <v>811</v>
      </c>
      <c r="D85" s="1" t="s">
        <v>37</v>
      </c>
      <c r="E85" s="21">
        <v>62.5</v>
      </c>
      <c r="F85" s="9">
        <v>36</v>
      </c>
      <c r="G85" s="9">
        <v>1</v>
      </c>
      <c r="H85" s="47">
        <v>43084</v>
      </c>
      <c r="I85" s="11" t="s">
        <v>82</v>
      </c>
    </row>
    <row r="86" spans="1:9" x14ac:dyDescent="0.3">
      <c r="A86" s="8">
        <f>IF(B86&lt;&gt;"",ROWS($B$6:B86),"")</f>
        <v>81</v>
      </c>
      <c r="B86" s="1" t="s">
        <v>758</v>
      </c>
      <c r="C86" s="1" t="s">
        <v>759</v>
      </c>
      <c r="D86" s="1" t="s">
        <v>760</v>
      </c>
      <c r="E86" s="21">
        <v>60</v>
      </c>
      <c r="F86" s="9">
        <v>10</v>
      </c>
      <c r="G86" s="9">
        <v>1</v>
      </c>
      <c r="H86" s="47">
        <v>43560</v>
      </c>
      <c r="I86" s="11" t="s">
        <v>132</v>
      </c>
    </row>
    <row r="87" spans="1:9" x14ac:dyDescent="0.3">
      <c r="A87" s="8">
        <f>IF(B87&lt;&gt;"",ROWS($B$6:B87),"")</f>
        <v>82</v>
      </c>
      <c r="B87" s="1" t="s">
        <v>711</v>
      </c>
      <c r="C87" s="1" t="s">
        <v>712</v>
      </c>
      <c r="D87" s="1" t="s">
        <v>316</v>
      </c>
      <c r="E87" s="21">
        <v>56.7</v>
      </c>
      <c r="F87" s="9">
        <v>12</v>
      </c>
      <c r="G87" s="9">
        <v>1</v>
      </c>
      <c r="H87" s="47">
        <v>43560</v>
      </c>
      <c r="I87" s="11" t="s">
        <v>132</v>
      </c>
    </row>
    <row r="88" spans="1:9" x14ac:dyDescent="0.3">
      <c r="A88" s="8">
        <f>IF(B88&lt;&gt;"",ROWS($B$6:B88),"")</f>
        <v>83</v>
      </c>
      <c r="B88" s="1" t="s">
        <v>854</v>
      </c>
      <c r="C88" s="1" t="s">
        <v>855</v>
      </c>
      <c r="D88" s="1" t="s">
        <v>37</v>
      </c>
      <c r="E88" s="21">
        <v>50</v>
      </c>
      <c r="F88" s="9">
        <v>31</v>
      </c>
      <c r="G88" s="9">
        <v>1</v>
      </c>
      <c r="H88" s="47">
        <v>42916</v>
      </c>
      <c r="I88" s="11" t="s">
        <v>43</v>
      </c>
    </row>
    <row r="89" spans="1:9" x14ac:dyDescent="0.3">
      <c r="A89" s="8">
        <f>IF(B89&lt;&gt;"",ROWS($B$6:B89),"")</f>
        <v>84</v>
      </c>
      <c r="B89" s="1" t="s">
        <v>464</v>
      </c>
      <c r="C89" s="1" t="s">
        <v>464</v>
      </c>
      <c r="D89" s="1" t="s">
        <v>27</v>
      </c>
      <c r="E89" s="21">
        <v>49</v>
      </c>
      <c r="F89" s="9">
        <v>98</v>
      </c>
      <c r="G89" s="9">
        <v>2</v>
      </c>
      <c r="H89" s="47">
        <v>43189</v>
      </c>
      <c r="I89" s="11" t="s">
        <v>465</v>
      </c>
    </row>
    <row r="90" spans="1:9" x14ac:dyDescent="0.3">
      <c r="A90" s="8">
        <f>IF(B90&lt;&gt;"",ROWS($B$6:B90),"")</f>
        <v>85</v>
      </c>
      <c r="B90" s="1" t="s">
        <v>800</v>
      </c>
      <c r="C90" s="1" t="s">
        <v>801</v>
      </c>
      <c r="D90" s="1" t="s">
        <v>37</v>
      </c>
      <c r="E90" s="21">
        <v>46</v>
      </c>
      <c r="F90" s="9">
        <v>12</v>
      </c>
      <c r="G90" s="9">
        <v>1</v>
      </c>
      <c r="H90" s="47">
        <v>43560</v>
      </c>
      <c r="I90" s="11" t="s">
        <v>132</v>
      </c>
    </row>
    <row r="91" spans="1:9" x14ac:dyDescent="0.3">
      <c r="A91" s="8">
        <f>IF(B91&lt;&gt;"",ROWS($B$6:B91),"")</f>
        <v>86</v>
      </c>
      <c r="B91" s="1" t="s">
        <v>135</v>
      </c>
      <c r="C91" s="1" t="s">
        <v>136</v>
      </c>
      <c r="D91" s="1" t="s">
        <v>137</v>
      </c>
      <c r="E91" s="21">
        <v>44</v>
      </c>
      <c r="F91" s="9">
        <v>11</v>
      </c>
      <c r="G91" s="9">
        <v>1</v>
      </c>
      <c r="H91" s="47">
        <v>43546</v>
      </c>
      <c r="I91" s="11" t="s">
        <v>40</v>
      </c>
    </row>
    <row r="92" spans="1:9" x14ac:dyDescent="0.3">
      <c r="A92" s="8">
        <f>IF(B92&lt;&gt;"",ROWS($B$6:B92),"")</f>
        <v>87</v>
      </c>
      <c r="B92" s="1" t="s">
        <v>900</v>
      </c>
      <c r="C92" s="1" t="s">
        <v>901</v>
      </c>
      <c r="D92" s="1" t="s">
        <v>316</v>
      </c>
      <c r="E92" s="21">
        <v>31.5</v>
      </c>
      <c r="F92" s="9">
        <v>9</v>
      </c>
      <c r="G92" s="9">
        <v>1</v>
      </c>
      <c r="H92" s="47">
        <v>43560</v>
      </c>
      <c r="I92" s="11" t="s">
        <v>132</v>
      </c>
    </row>
    <row r="93" spans="1:9" x14ac:dyDescent="0.3">
      <c r="A93" s="8">
        <f>IF(B93&lt;&gt;"",ROWS($B$6:B93),"")</f>
        <v>88</v>
      </c>
      <c r="B93" s="1" t="s">
        <v>454</v>
      </c>
      <c r="C93" s="1" t="s">
        <v>455</v>
      </c>
      <c r="D93" s="1" t="s">
        <v>37</v>
      </c>
      <c r="E93" s="21">
        <v>9</v>
      </c>
      <c r="F93" s="9">
        <v>5</v>
      </c>
      <c r="G93" s="9">
        <v>1</v>
      </c>
      <c r="H93" s="47">
        <v>43602</v>
      </c>
      <c r="I93" s="11" t="s">
        <v>34</v>
      </c>
    </row>
    <row r="94" spans="1:9" x14ac:dyDescent="0.3">
      <c r="E94" s="19">
        <f>SUBTOTAL(109,Table3_Birželis[Pajamos])</f>
        <v>1082950.7899999998</v>
      </c>
      <c r="F94" s="12">
        <f>SUBTOTAL(109,Table3_Birželis[Žiūrovų skaičius])</f>
        <v>218737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7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19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35</v>
      </c>
      <c r="C6" s="1" t="s">
        <v>36</v>
      </c>
      <c r="D6" s="1" t="s">
        <v>37</v>
      </c>
      <c r="E6" s="21">
        <v>456265.1</v>
      </c>
      <c r="F6" s="9">
        <v>83818</v>
      </c>
      <c r="G6" s="9">
        <v>31</v>
      </c>
      <c r="H6" s="47">
        <v>43665</v>
      </c>
      <c r="I6" s="11" t="s">
        <v>38</v>
      </c>
    </row>
    <row r="7" spans="1:9" x14ac:dyDescent="0.3">
      <c r="A7" s="8">
        <f>IF(B7&lt;&gt;"",ROWS($B$6:B7),"")</f>
        <v>2</v>
      </c>
      <c r="B7" s="1" t="s">
        <v>68</v>
      </c>
      <c r="C7" s="1" t="s">
        <v>69</v>
      </c>
      <c r="D7" s="1" t="s">
        <v>37</v>
      </c>
      <c r="E7" s="21">
        <v>302000.93</v>
      </c>
      <c r="F7" s="9">
        <v>49978</v>
      </c>
      <c r="G7" s="9" t="s">
        <v>70</v>
      </c>
      <c r="H7" s="47">
        <v>43651</v>
      </c>
      <c r="I7" s="11" t="s">
        <v>55</v>
      </c>
    </row>
    <row r="8" spans="1:9" x14ac:dyDescent="0.3">
      <c r="A8" s="8">
        <f>IF(B8&lt;&gt;"",ROWS($B$6:B8),"")</f>
        <v>3</v>
      </c>
      <c r="B8" s="1" t="s">
        <v>88</v>
      </c>
      <c r="C8" s="1" t="s">
        <v>89</v>
      </c>
      <c r="D8" s="1" t="s">
        <v>37</v>
      </c>
      <c r="E8" s="21">
        <v>203814.7</v>
      </c>
      <c r="F8" s="9">
        <v>33432</v>
      </c>
      <c r="G8" s="9" t="s">
        <v>90</v>
      </c>
      <c r="H8" s="47">
        <v>43658</v>
      </c>
      <c r="I8" s="11" t="s">
        <v>34</v>
      </c>
    </row>
    <row r="9" spans="1:9" x14ac:dyDescent="0.3">
      <c r="A9" s="8">
        <f>IF(B9&lt;&gt;"",ROWS($B$6:B9),"")</f>
        <v>4</v>
      </c>
      <c r="B9" s="1" t="s">
        <v>46</v>
      </c>
      <c r="C9" s="1" t="s">
        <v>47</v>
      </c>
      <c r="D9" s="1" t="s">
        <v>37</v>
      </c>
      <c r="E9" s="21">
        <v>144223.60999999999</v>
      </c>
      <c r="F9" s="9">
        <v>30838</v>
      </c>
      <c r="G9" s="9">
        <v>10</v>
      </c>
      <c r="H9" s="47">
        <v>43616</v>
      </c>
      <c r="I9" s="11" t="s">
        <v>43</v>
      </c>
    </row>
    <row r="10" spans="1:9" x14ac:dyDescent="0.3">
      <c r="A10" s="8">
        <f>IF(B10&lt;&gt;"",ROWS($B$6:B10),"")</f>
        <v>5</v>
      </c>
      <c r="B10" s="1" t="s">
        <v>146</v>
      </c>
      <c r="C10" s="1" t="s">
        <v>147</v>
      </c>
      <c r="D10" s="1" t="s">
        <v>37</v>
      </c>
      <c r="E10" s="21">
        <v>109266.15</v>
      </c>
      <c r="F10" s="9">
        <v>25793</v>
      </c>
      <c r="G10" s="9" t="s">
        <v>90</v>
      </c>
      <c r="H10" s="47">
        <v>43651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104</v>
      </c>
      <c r="C11" s="1" t="s">
        <v>105</v>
      </c>
      <c r="D11" s="1" t="s">
        <v>37</v>
      </c>
      <c r="E11" s="21">
        <v>73639.41</v>
      </c>
      <c r="F11" s="9">
        <v>12281</v>
      </c>
      <c r="G11" s="9">
        <v>8</v>
      </c>
      <c r="H11" s="47">
        <v>43630</v>
      </c>
      <c r="I11" s="11" t="s">
        <v>43</v>
      </c>
    </row>
    <row r="12" spans="1:9" x14ac:dyDescent="0.3">
      <c r="A12" s="8">
        <f>IF(B12&lt;&gt;"",ROWS($B$6:B12),"")</f>
        <v>7</v>
      </c>
      <c r="B12" s="1" t="s">
        <v>270</v>
      </c>
      <c r="C12" s="1" t="s">
        <v>271</v>
      </c>
      <c r="D12" s="1" t="s">
        <v>272</v>
      </c>
      <c r="E12" s="21">
        <v>51268.54</v>
      </c>
      <c r="F12" s="9">
        <v>9003</v>
      </c>
      <c r="G12" s="9">
        <v>16</v>
      </c>
      <c r="H12" s="47">
        <v>43651</v>
      </c>
      <c r="I12" s="11" t="s">
        <v>240</v>
      </c>
    </row>
    <row r="13" spans="1:9" x14ac:dyDescent="0.3">
      <c r="A13" s="8">
        <f>IF(B13&lt;&gt;"",ROWS($B$6:B13),"")</f>
        <v>8</v>
      </c>
      <c r="B13" s="1" t="s">
        <v>118</v>
      </c>
      <c r="C13" s="1" t="s">
        <v>119</v>
      </c>
      <c r="D13" s="1" t="s">
        <v>37</v>
      </c>
      <c r="E13" s="21">
        <v>47630.66</v>
      </c>
      <c r="F13" s="9">
        <v>8120</v>
      </c>
      <c r="G13" s="9" t="s">
        <v>90</v>
      </c>
      <c r="H13" s="47">
        <v>43630</v>
      </c>
      <c r="I13" s="11" t="s">
        <v>55</v>
      </c>
    </row>
    <row r="14" spans="1:9" x14ac:dyDescent="0.3">
      <c r="A14" s="8">
        <f>IF(B14&lt;&gt;"",ROWS($B$6:B14),"")</f>
        <v>9</v>
      </c>
      <c r="B14" s="1" t="s">
        <v>241</v>
      </c>
      <c r="C14" s="1" t="s">
        <v>241</v>
      </c>
      <c r="D14" s="1" t="s">
        <v>242</v>
      </c>
      <c r="E14" s="21">
        <v>45198.080000000002</v>
      </c>
      <c r="F14" s="9">
        <v>7774</v>
      </c>
      <c r="G14" s="9" t="s">
        <v>243</v>
      </c>
      <c r="H14" s="47">
        <v>43644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229</v>
      </c>
      <c r="C15" s="1" t="s">
        <v>230</v>
      </c>
      <c r="D15" s="1" t="s">
        <v>231</v>
      </c>
      <c r="E15" s="21">
        <v>32388</v>
      </c>
      <c r="F15" s="9">
        <v>8228</v>
      </c>
      <c r="G15" s="9">
        <v>7</v>
      </c>
      <c r="H15" s="47">
        <v>43637</v>
      </c>
      <c r="I15" s="11" t="s">
        <v>121</v>
      </c>
    </row>
    <row r="16" spans="1:9" x14ac:dyDescent="0.3">
      <c r="A16" s="8">
        <f>IF(B16&lt;&gt;"",ROWS($B$6:B16),"")</f>
        <v>11</v>
      </c>
      <c r="B16" s="1" t="s">
        <v>140</v>
      </c>
      <c r="C16" s="1" t="s">
        <v>140</v>
      </c>
      <c r="D16" s="1" t="s">
        <v>139</v>
      </c>
      <c r="E16" s="21">
        <v>32052.080000000002</v>
      </c>
      <c r="F16" s="9">
        <v>5541</v>
      </c>
      <c r="G16" s="9">
        <v>8</v>
      </c>
      <c r="H16" s="47">
        <v>43623</v>
      </c>
      <c r="I16" s="11" t="s">
        <v>141</v>
      </c>
    </row>
    <row r="17" spans="1:9" x14ac:dyDescent="0.3">
      <c r="A17" s="8">
        <f>IF(B17&lt;&gt;"",ROWS($B$6:B17),"")</f>
        <v>12</v>
      </c>
      <c r="B17" s="1" t="s">
        <v>288</v>
      </c>
      <c r="C17" s="1" t="s">
        <v>289</v>
      </c>
      <c r="D17" s="1" t="s">
        <v>139</v>
      </c>
      <c r="E17" s="21">
        <v>32033.98</v>
      </c>
      <c r="F17" s="9">
        <v>5916</v>
      </c>
      <c r="G17" s="9">
        <v>15</v>
      </c>
      <c r="H17" s="47">
        <v>43644</v>
      </c>
      <c r="I17" s="11" t="s">
        <v>43</v>
      </c>
    </row>
    <row r="18" spans="1:9" x14ac:dyDescent="0.3">
      <c r="A18" s="8">
        <f>IF(B18&lt;&gt;"",ROWS($B$6:B18),"")</f>
        <v>13</v>
      </c>
      <c r="B18" s="1" t="s">
        <v>359</v>
      </c>
      <c r="C18" s="1" t="s">
        <v>360</v>
      </c>
      <c r="D18" s="1" t="s">
        <v>37</v>
      </c>
      <c r="E18" s="21">
        <v>25562.27</v>
      </c>
      <c r="F18" s="9">
        <v>4576</v>
      </c>
      <c r="G18" s="9">
        <v>15</v>
      </c>
      <c r="H18" s="47">
        <v>43658</v>
      </c>
      <c r="I18" s="11" t="s">
        <v>94</v>
      </c>
    </row>
    <row r="19" spans="1:9" x14ac:dyDescent="0.3">
      <c r="A19" s="8">
        <f>IF(B19&lt;&gt;"",ROWS($B$6:B19),"")</f>
        <v>14</v>
      </c>
      <c r="B19" s="1" t="s">
        <v>386</v>
      </c>
      <c r="C19" s="1" t="s">
        <v>387</v>
      </c>
      <c r="D19" s="1" t="s">
        <v>37</v>
      </c>
      <c r="E19" s="21">
        <v>19491.98</v>
      </c>
      <c r="F19" s="9">
        <v>3462</v>
      </c>
      <c r="G19" s="9" t="s">
        <v>70</v>
      </c>
      <c r="H19" s="47">
        <v>43665</v>
      </c>
      <c r="I19" s="11" t="s">
        <v>40</v>
      </c>
    </row>
    <row r="20" spans="1:9" x14ac:dyDescent="0.3">
      <c r="A20" s="8">
        <f>IF(B20&lt;&gt;"",ROWS($B$6:B20),"")</f>
        <v>15</v>
      </c>
      <c r="B20" s="1" t="s">
        <v>57</v>
      </c>
      <c r="C20" s="1" t="s">
        <v>58</v>
      </c>
      <c r="D20" s="1" t="s">
        <v>37</v>
      </c>
      <c r="E20" s="21">
        <v>15477.74</v>
      </c>
      <c r="F20" s="9">
        <v>2435</v>
      </c>
      <c r="G20" s="9">
        <v>14</v>
      </c>
      <c r="H20" s="47">
        <v>43679</v>
      </c>
      <c r="I20" s="11" t="s">
        <v>43</v>
      </c>
    </row>
    <row r="21" spans="1:9" x14ac:dyDescent="0.3">
      <c r="A21" s="8">
        <f>IF(B21&lt;&gt;"",ROWS($B$6:B21),"")</f>
        <v>16</v>
      </c>
      <c r="B21" s="1" t="s">
        <v>290</v>
      </c>
      <c r="C21" s="1" t="s">
        <v>291</v>
      </c>
      <c r="D21" s="1" t="s">
        <v>37</v>
      </c>
      <c r="E21" s="21">
        <v>15193.54</v>
      </c>
      <c r="F21" s="9">
        <v>2581</v>
      </c>
      <c r="G21" s="9" t="s">
        <v>110</v>
      </c>
      <c r="H21" s="47">
        <v>43637</v>
      </c>
      <c r="I21" s="11" t="s">
        <v>40</v>
      </c>
    </row>
    <row r="22" spans="1:9" x14ac:dyDescent="0.3">
      <c r="A22" s="8">
        <f>IF(B22&lt;&gt;"",ROWS($B$6:B22),"")</f>
        <v>17</v>
      </c>
      <c r="B22" s="1" t="s">
        <v>326</v>
      </c>
      <c r="C22" s="1" t="s">
        <v>327</v>
      </c>
      <c r="D22" s="1" t="s">
        <v>316</v>
      </c>
      <c r="E22" s="21">
        <v>14267.34</v>
      </c>
      <c r="F22" s="9">
        <v>2518</v>
      </c>
      <c r="G22" s="9">
        <v>13</v>
      </c>
      <c r="H22" s="47">
        <v>43672</v>
      </c>
      <c r="I22" s="11" t="s">
        <v>145</v>
      </c>
    </row>
    <row r="23" spans="1:9" x14ac:dyDescent="0.3">
      <c r="A23" s="8">
        <f>IF(B23&lt;&gt;"",ROWS($B$6:B23),"")</f>
        <v>18</v>
      </c>
      <c r="B23" s="1" t="s">
        <v>44</v>
      </c>
      <c r="C23" s="1" t="s">
        <v>45</v>
      </c>
      <c r="D23" s="1" t="s">
        <v>37</v>
      </c>
      <c r="E23" s="21">
        <v>13569.96</v>
      </c>
      <c r="F23" s="9">
        <v>2307</v>
      </c>
      <c r="G23" s="9">
        <v>11</v>
      </c>
      <c r="H23" s="47">
        <v>43581</v>
      </c>
      <c r="I23" s="11" t="s">
        <v>38</v>
      </c>
    </row>
    <row r="24" spans="1:9" x14ac:dyDescent="0.3">
      <c r="A24" s="8">
        <f>IF(B24&lt;&gt;"",ROWS($B$6:B24),"")</f>
        <v>19</v>
      </c>
      <c r="B24" s="1" t="s">
        <v>477</v>
      </c>
      <c r="C24" s="1" t="s">
        <v>478</v>
      </c>
      <c r="D24" s="1" t="s">
        <v>479</v>
      </c>
      <c r="E24" s="21">
        <v>12512.37</v>
      </c>
      <c r="F24" s="9">
        <v>2175</v>
      </c>
      <c r="G24" s="9" t="s">
        <v>110</v>
      </c>
      <c r="H24" s="47">
        <v>43658</v>
      </c>
      <c r="I24" s="11" t="s">
        <v>40</v>
      </c>
    </row>
    <row r="25" spans="1:9" x14ac:dyDescent="0.3">
      <c r="A25" s="8">
        <f>IF(B25&lt;&gt;"",ROWS($B$6:B25),"")</f>
        <v>20</v>
      </c>
      <c r="B25" s="1" t="s">
        <v>432</v>
      </c>
      <c r="C25" s="1" t="s">
        <v>433</v>
      </c>
      <c r="D25" s="1" t="s">
        <v>316</v>
      </c>
      <c r="E25" s="21">
        <v>10689.29</v>
      </c>
      <c r="F25" s="9">
        <v>1897</v>
      </c>
      <c r="G25" s="9">
        <v>5</v>
      </c>
      <c r="H25" s="47">
        <v>43644</v>
      </c>
      <c r="I25" s="11" t="s">
        <v>378</v>
      </c>
    </row>
    <row r="26" spans="1:9" x14ac:dyDescent="0.3">
      <c r="A26" s="8">
        <f>IF(B26&lt;&gt;"",ROWS($B$6:B26),"")</f>
        <v>21</v>
      </c>
      <c r="B26" s="1" t="s">
        <v>323</v>
      </c>
      <c r="C26" s="1" t="s">
        <v>324</v>
      </c>
      <c r="D26" s="1" t="s">
        <v>325</v>
      </c>
      <c r="E26" s="21">
        <v>8295</v>
      </c>
      <c r="F26" s="9">
        <v>1427</v>
      </c>
      <c r="G26" s="9">
        <v>6</v>
      </c>
      <c r="H26" s="47">
        <v>43630</v>
      </c>
      <c r="I26" s="11" t="s">
        <v>240</v>
      </c>
    </row>
    <row r="27" spans="1:9" x14ac:dyDescent="0.3">
      <c r="A27" s="8">
        <f>IF(B27&lt;&gt;"",ROWS($B$6:B27),"")</f>
        <v>22</v>
      </c>
      <c r="B27" s="1" t="s">
        <v>426</v>
      </c>
      <c r="C27" s="1" t="s">
        <v>427</v>
      </c>
      <c r="D27" s="1" t="s">
        <v>139</v>
      </c>
      <c r="E27" s="21">
        <v>8184</v>
      </c>
      <c r="F27" s="9">
        <v>1671</v>
      </c>
      <c r="G27" s="9">
        <v>14</v>
      </c>
      <c r="H27" s="47">
        <v>43672</v>
      </c>
      <c r="I27" s="11" t="s">
        <v>240</v>
      </c>
    </row>
    <row r="28" spans="1:9" x14ac:dyDescent="0.3">
      <c r="A28" s="8">
        <f>IF(B28&lt;&gt;"",ROWS($B$6:B28),"")</f>
        <v>23</v>
      </c>
      <c r="B28" s="1" t="s">
        <v>509</v>
      </c>
      <c r="C28" s="1" t="s">
        <v>510</v>
      </c>
      <c r="D28" s="1" t="s">
        <v>234</v>
      </c>
      <c r="E28" s="21">
        <v>7843</v>
      </c>
      <c r="F28" s="9">
        <v>1511</v>
      </c>
      <c r="G28" s="9">
        <v>6</v>
      </c>
      <c r="H28" s="47">
        <v>43658</v>
      </c>
      <c r="I28" s="11" t="s">
        <v>145</v>
      </c>
    </row>
    <row r="29" spans="1:9" x14ac:dyDescent="0.3">
      <c r="A29" s="8">
        <f>IF(B29&lt;&gt;"",ROWS($B$6:B29),"")</f>
        <v>24</v>
      </c>
      <c r="B29" s="1" t="s">
        <v>125</v>
      </c>
      <c r="C29" s="1" t="s">
        <v>126</v>
      </c>
      <c r="D29" s="1" t="s">
        <v>37</v>
      </c>
      <c r="E29" s="21">
        <v>5074.42</v>
      </c>
      <c r="F29" s="9">
        <v>830</v>
      </c>
      <c r="G29" s="9" t="s">
        <v>844</v>
      </c>
      <c r="H29" s="47">
        <v>43602</v>
      </c>
      <c r="I29" s="11" t="s">
        <v>40</v>
      </c>
    </row>
    <row r="30" spans="1:9" x14ac:dyDescent="0.3">
      <c r="A30" s="8">
        <f>IF(B30&lt;&gt;"",ROWS($B$6:B30),"")</f>
        <v>25</v>
      </c>
      <c r="B30" s="1" t="s">
        <v>582</v>
      </c>
      <c r="C30" s="1" t="s">
        <v>583</v>
      </c>
      <c r="D30" s="1" t="s">
        <v>183</v>
      </c>
      <c r="E30" s="21">
        <v>4066.06</v>
      </c>
      <c r="F30" s="9">
        <v>716</v>
      </c>
      <c r="G30" s="9">
        <v>4</v>
      </c>
      <c r="H30" s="47">
        <v>43644</v>
      </c>
      <c r="I30" s="11" t="s">
        <v>240</v>
      </c>
    </row>
    <row r="31" spans="1:9" x14ac:dyDescent="0.3">
      <c r="A31" s="8">
        <f>IF(B31&lt;&gt;"",ROWS($B$6:B31),"")</f>
        <v>26</v>
      </c>
      <c r="B31" s="1" t="s">
        <v>625</v>
      </c>
      <c r="C31" s="1" t="s">
        <v>626</v>
      </c>
      <c r="D31" s="1" t="s">
        <v>316</v>
      </c>
      <c r="E31" s="21">
        <v>3415.48</v>
      </c>
      <c r="F31" s="9">
        <v>790</v>
      </c>
      <c r="G31" s="9">
        <v>9</v>
      </c>
      <c r="H31" s="47">
        <v>43644</v>
      </c>
      <c r="I31" s="11" t="s">
        <v>611</v>
      </c>
    </row>
    <row r="32" spans="1:9" x14ac:dyDescent="0.3">
      <c r="A32" s="8">
        <f>IF(B32&lt;&gt;"",ROWS($B$6:B32),"")</f>
        <v>27</v>
      </c>
      <c r="B32" s="1" t="s">
        <v>193</v>
      </c>
      <c r="C32" s="1" t="s">
        <v>194</v>
      </c>
      <c r="D32" s="1" t="s">
        <v>37</v>
      </c>
      <c r="E32" s="21">
        <v>3312.58</v>
      </c>
      <c r="F32" s="9">
        <v>692</v>
      </c>
      <c r="G32" s="9">
        <v>1</v>
      </c>
      <c r="H32" s="47">
        <v>43609</v>
      </c>
      <c r="I32" s="11" t="s">
        <v>38</v>
      </c>
    </row>
    <row r="33" spans="1:9" x14ac:dyDescent="0.3">
      <c r="A33" s="8">
        <f>IF(B33&lt;&gt;"",ROWS($B$6:B33),"")</f>
        <v>28</v>
      </c>
      <c r="B33" s="1" t="s">
        <v>185</v>
      </c>
      <c r="C33" s="1" t="s">
        <v>186</v>
      </c>
      <c r="D33" s="1" t="s">
        <v>187</v>
      </c>
      <c r="E33" s="21">
        <v>1952.19</v>
      </c>
      <c r="F33" s="9">
        <v>390</v>
      </c>
      <c r="G33" s="9">
        <v>3</v>
      </c>
      <c r="H33" s="47">
        <v>43616</v>
      </c>
      <c r="I33" s="11" t="s">
        <v>34</v>
      </c>
    </row>
    <row r="34" spans="1:9" x14ac:dyDescent="0.3">
      <c r="A34" s="8">
        <f>IF(B34&lt;&gt;"",ROWS($B$6:B34),"")</f>
        <v>29</v>
      </c>
      <c r="B34" s="1" t="s">
        <v>419</v>
      </c>
      <c r="C34" s="1" t="s">
        <v>420</v>
      </c>
      <c r="D34" s="1" t="s">
        <v>183</v>
      </c>
      <c r="E34" s="21">
        <v>1925.96</v>
      </c>
      <c r="F34" s="9">
        <v>527</v>
      </c>
      <c r="G34" s="9" t="s">
        <v>169</v>
      </c>
      <c r="H34" s="47">
        <v>43630</v>
      </c>
      <c r="I34" s="11" t="s">
        <v>40</v>
      </c>
    </row>
    <row r="35" spans="1:9" x14ac:dyDescent="0.3">
      <c r="A35" s="8">
        <f>IF(B35&lt;&gt;"",ROWS($B$6:B35),"")</f>
        <v>30</v>
      </c>
      <c r="B35" s="1" t="s">
        <v>244</v>
      </c>
      <c r="C35" s="1" t="s">
        <v>245</v>
      </c>
      <c r="D35" s="1" t="s">
        <v>37</v>
      </c>
      <c r="E35" s="21">
        <v>1707</v>
      </c>
      <c r="F35" s="9">
        <v>310</v>
      </c>
      <c r="G35" s="9">
        <v>2</v>
      </c>
      <c r="H35" s="47">
        <v>43623</v>
      </c>
      <c r="I35" s="11" t="s">
        <v>94</v>
      </c>
    </row>
    <row r="36" spans="1:9" x14ac:dyDescent="0.3">
      <c r="A36" s="8">
        <f>IF(B36&lt;&gt;"",ROWS($B$6:B36),"")</f>
        <v>31</v>
      </c>
      <c r="B36" s="1" t="s">
        <v>163</v>
      </c>
      <c r="C36" s="1" t="s">
        <v>164</v>
      </c>
      <c r="D36" s="1" t="s">
        <v>165</v>
      </c>
      <c r="E36" s="21">
        <v>1562.8</v>
      </c>
      <c r="F36" s="9">
        <v>286</v>
      </c>
      <c r="G36" s="9">
        <v>2</v>
      </c>
      <c r="H36" s="47">
        <v>43595</v>
      </c>
      <c r="I36" s="11" t="s">
        <v>166</v>
      </c>
    </row>
    <row r="37" spans="1:9" x14ac:dyDescent="0.3">
      <c r="A37" s="8">
        <f>IF(B37&lt;&gt;"",ROWS($B$6:B37),"")</f>
        <v>32</v>
      </c>
      <c r="B37" s="1" t="s">
        <v>692</v>
      </c>
      <c r="C37" s="1" t="s">
        <v>692</v>
      </c>
      <c r="D37" s="1" t="s">
        <v>27</v>
      </c>
      <c r="E37" s="21">
        <v>907.2</v>
      </c>
      <c r="F37" s="9">
        <v>406</v>
      </c>
      <c r="G37" s="9">
        <v>7</v>
      </c>
      <c r="H37" s="47">
        <v>43539</v>
      </c>
      <c r="I37" s="11" t="s">
        <v>546</v>
      </c>
    </row>
    <row r="38" spans="1:9" x14ac:dyDescent="0.3">
      <c r="A38" s="8">
        <f>IF(B38&lt;&gt;"",ROWS($B$6:B38),"")</f>
        <v>33</v>
      </c>
      <c r="B38" s="1" t="s">
        <v>95</v>
      </c>
      <c r="C38" s="1" t="s">
        <v>95</v>
      </c>
      <c r="D38" s="1" t="s">
        <v>27</v>
      </c>
      <c r="E38" s="21">
        <v>783.1</v>
      </c>
      <c r="F38" s="9">
        <v>285</v>
      </c>
      <c r="G38" s="9">
        <v>2</v>
      </c>
      <c r="H38" s="47">
        <v>43567</v>
      </c>
      <c r="I38" s="11" t="s">
        <v>40</v>
      </c>
    </row>
    <row r="39" spans="1:9" x14ac:dyDescent="0.3">
      <c r="A39" s="8">
        <f>IF(B39&lt;&gt;"",ROWS($B$6:B39),"")</f>
        <v>34</v>
      </c>
      <c r="B39" s="1" t="s">
        <v>314</v>
      </c>
      <c r="C39" s="1" t="s">
        <v>315</v>
      </c>
      <c r="D39" s="1" t="s">
        <v>316</v>
      </c>
      <c r="E39" s="21">
        <v>687.6</v>
      </c>
      <c r="F39" s="9">
        <v>382</v>
      </c>
      <c r="G39" s="9">
        <v>1</v>
      </c>
      <c r="H39" s="47">
        <v>43469</v>
      </c>
      <c r="I39" s="11" t="s">
        <v>40</v>
      </c>
    </row>
    <row r="40" spans="1:9" x14ac:dyDescent="0.3">
      <c r="A40" s="8">
        <f>IF(B40&lt;&gt;"",ROWS($B$6:B40),"")</f>
        <v>35</v>
      </c>
      <c r="B40" s="1" t="s">
        <v>812</v>
      </c>
      <c r="C40" s="1" t="s">
        <v>813</v>
      </c>
      <c r="D40" s="1" t="s">
        <v>37</v>
      </c>
      <c r="E40" s="21">
        <v>572.5</v>
      </c>
      <c r="F40" s="9">
        <v>304</v>
      </c>
      <c r="G40" s="9" t="s">
        <v>814</v>
      </c>
      <c r="H40" s="47">
        <v>43392</v>
      </c>
      <c r="I40" s="11" t="s">
        <v>34</v>
      </c>
    </row>
    <row r="41" spans="1:9" x14ac:dyDescent="0.3">
      <c r="A41" s="8">
        <f>IF(B41&lt;&gt;"",ROWS($B$6:B41),"")</f>
        <v>36</v>
      </c>
      <c r="B41" s="1" t="s">
        <v>810</v>
      </c>
      <c r="C41" s="1" t="s">
        <v>811</v>
      </c>
      <c r="D41" s="1" t="s">
        <v>37</v>
      </c>
      <c r="E41" s="21">
        <v>467</v>
      </c>
      <c r="F41" s="9">
        <v>249</v>
      </c>
      <c r="G41" s="9">
        <v>2</v>
      </c>
      <c r="H41" s="47">
        <v>43084</v>
      </c>
      <c r="I41" s="11" t="s">
        <v>82</v>
      </c>
    </row>
    <row r="42" spans="1:9" x14ac:dyDescent="0.3">
      <c r="A42" s="8">
        <f>IF(B42&lt;&gt;"",ROWS($B$6:B42),"")</f>
        <v>37</v>
      </c>
      <c r="B42" s="1" t="s">
        <v>79</v>
      </c>
      <c r="C42" s="1" t="s">
        <v>80</v>
      </c>
      <c r="D42" s="1" t="s">
        <v>81</v>
      </c>
      <c r="E42" s="21">
        <v>435</v>
      </c>
      <c r="F42" s="9">
        <v>212</v>
      </c>
      <c r="G42" s="9">
        <v>1</v>
      </c>
      <c r="H42" s="47">
        <v>43406</v>
      </c>
      <c r="I42" s="11" t="s">
        <v>82</v>
      </c>
    </row>
    <row r="43" spans="1:9" x14ac:dyDescent="0.3">
      <c r="A43" s="8">
        <f>IF(B43&lt;&gt;"",ROWS($B$6:B43),"")</f>
        <v>38</v>
      </c>
      <c r="B43" s="1" t="s">
        <v>361</v>
      </c>
      <c r="C43" s="1" t="s">
        <v>362</v>
      </c>
      <c r="D43" s="1" t="s">
        <v>234</v>
      </c>
      <c r="E43" s="21">
        <v>434.83</v>
      </c>
      <c r="F43" s="9">
        <v>150</v>
      </c>
      <c r="G43" s="9">
        <v>3</v>
      </c>
      <c r="H43" s="47">
        <v>43602</v>
      </c>
      <c r="I43" s="11" t="s">
        <v>166</v>
      </c>
    </row>
    <row r="44" spans="1:9" x14ac:dyDescent="0.3">
      <c r="A44" s="8">
        <f>IF(B44&lt;&gt;"",ROWS($B$6:B44),"")</f>
        <v>39</v>
      </c>
      <c r="B44" s="1" t="s">
        <v>456</v>
      </c>
      <c r="C44" s="1" t="s">
        <v>457</v>
      </c>
      <c r="D44" s="1" t="s">
        <v>330</v>
      </c>
      <c r="E44" s="21">
        <v>393.97</v>
      </c>
      <c r="F44" s="9">
        <v>84</v>
      </c>
      <c r="G44" s="9">
        <v>1</v>
      </c>
      <c r="H44" s="47">
        <v>43560</v>
      </c>
      <c r="I44" s="11" t="s">
        <v>132</v>
      </c>
    </row>
    <row r="45" spans="1:9" x14ac:dyDescent="0.3">
      <c r="A45" s="8">
        <f>IF(B45&lt;&gt;"",ROWS($B$6:B45),"")</f>
        <v>40</v>
      </c>
      <c r="B45" s="1" t="s">
        <v>745</v>
      </c>
      <c r="C45" s="1" t="s">
        <v>746</v>
      </c>
      <c r="D45" s="1" t="s">
        <v>37</v>
      </c>
      <c r="E45" s="21">
        <v>368.5</v>
      </c>
      <c r="F45" s="9">
        <v>187</v>
      </c>
      <c r="G45" s="9">
        <v>1</v>
      </c>
      <c r="H45" s="47">
        <v>43294</v>
      </c>
      <c r="I45" s="11" t="s">
        <v>55</v>
      </c>
    </row>
    <row r="46" spans="1:9" x14ac:dyDescent="0.3">
      <c r="A46" s="8">
        <f>IF(B46&lt;&gt;"",ROWS($B$6:B46),"")</f>
        <v>41</v>
      </c>
      <c r="B46" s="1" t="s">
        <v>522</v>
      </c>
      <c r="C46" s="1" t="s">
        <v>523</v>
      </c>
      <c r="D46" s="1" t="s">
        <v>524</v>
      </c>
      <c r="E46" s="21">
        <v>338.09</v>
      </c>
      <c r="F46" s="9">
        <v>69</v>
      </c>
      <c r="G46" s="9">
        <v>1</v>
      </c>
      <c r="H46" s="47">
        <v>43560</v>
      </c>
      <c r="I46" s="11" t="s">
        <v>132</v>
      </c>
    </row>
    <row r="47" spans="1:9" x14ac:dyDescent="0.3">
      <c r="A47" s="8">
        <f>IF(B47&lt;&gt;"",ROWS($B$6:B47),"")</f>
        <v>42</v>
      </c>
      <c r="B47" s="1" t="s">
        <v>75</v>
      </c>
      <c r="C47" s="1" t="s">
        <v>76</v>
      </c>
      <c r="D47" s="1" t="s">
        <v>37</v>
      </c>
      <c r="E47" s="21">
        <v>313.5</v>
      </c>
      <c r="F47" s="9">
        <v>180</v>
      </c>
      <c r="G47" s="9">
        <v>1</v>
      </c>
      <c r="H47" s="47">
        <v>43476</v>
      </c>
      <c r="I47" s="11" t="s">
        <v>38</v>
      </c>
    </row>
    <row r="48" spans="1:9" x14ac:dyDescent="0.3">
      <c r="A48" s="8">
        <f>IF(B48&lt;&gt;"",ROWS($B$6:B48),"")</f>
        <v>43</v>
      </c>
      <c r="B48" s="1" t="s">
        <v>747</v>
      </c>
      <c r="C48" s="1" t="s">
        <v>748</v>
      </c>
      <c r="D48" s="1" t="s">
        <v>330</v>
      </c>
      <c r="E48" s="21">
        <v>311</v>
      </c>
      <c r="F48" s="9">
        <v>83</v>
      </c>
      <c r="G48" s="9">
        <v>1</v>
      </c>
      <c r="H48" s="47">
        <v>43560</v>
      </c>
      <c r="I48" s="11" t="s">
        <v>132</v>
      </c>
    </row>
    <row r="49" spans="1:9" x14ac:dyDescent="0.3">
      <c r="A49" s="8">
        <f>IF(B49&lt;&gt;"",ROWS($B$6:B49),"")</f>
        <v>44</v>
      </c>
      <c r="B49" s="1" t="s">
        <v>216</v>
      </c>
      <c r="C49" s="1" t="s">
        <v>217</v>
      </c>
      <c r="D49" s="1" t="s">
        <v>218</v>
      </c>
      <c r="E49" s="21">
        <v>287</v>
      </c>
      <c r="F49" s="9">
        <v>148</v>
      </c>
      <c r="G49" s="9">
        <v>1</v>
      </c>
      <c r="H49" s="47">
        <v>43518</v>
      </c>
      <c r="I49" s="11" t="s">
        <v>121</v>
      </c>
    </row>
    <row r="50" spans="1:9" x14ac:dyDescent="0.3">
      <c r="A50" s="8">
        <f>IF(B50&lt;&gt;"",ROWS($B$6:B50),"")</f>
        <v>45</v>
      </c>
      <c r="B50" s="1" t="s">
        <v>852</v>
      </c>
      <c r="C50" s="1" t="s">
        <v>853</v>
      </c>
      <c r="D50" s="1" t="s">
        <v>183</v>
      </c>
      <c r="E50" s="21">
        <v>279.5</v>
      </c>
      <c r="F50" s="9">
        <v>174</v>
      </c>
      <c r="G50" s="9">
        <v>1</v>
      </c>
      <c r="H50" s="47">
        <v>43357</v>
      </c>
      <c r="I50" s="11" t="s">
        <v>40</v>
      </c>
    </row>
    <row r="51" spans="1:9" x14ac:dyDescent="0.3">
      <c r="A51" s="8">
        <f>IF(B51&lt;&gt;"",ROWS($B$6:B51),"")</f>
        <v>46</v>
      </c>
      <c r="B51" s="1" t="s">
        <v>576</v>
      </c>
      <c r="C51" s="1" t="s">
        <v>577</v>
      </c>
      <c r="D51" s="1" t="s">
        <v>37</v>
      </c>
      <c r="E51" s="21">
        <v>269</v>
      </c>
      <c r="F51" s="9">
        <v>133</v>
      </c>
      <c r="G51" s="9">
        <v>1</v>
      </c>
      <c r="H51" s="47">
        <v>43378</v>
      </c>
      <c r="I51" s="11" t="s">
        <v>34</v>
      </c>
    </row>
    <row r="52" spans="1:9" x14ac:dyDescent="0.3">
      <c r="A52" s="8">
        <f>IF(B52&lt;&gt;"",ROWS($B$6:B52),"")</f>
        <v>47</v>
      </c>
      <c r="B52" s="1" t="s">
        <v>39</v>
      </c>
      <c r="C52" s="1" t="s">
        <v>39</v>
      </c>
      <c r="D52" s="1" t="s">
        <v>27</v>
      </c>
      <c r="E52" s="21">
        <v>240.7</v>
      </c>
      <c r="F52" s="9">
        <v>83</v>
      </c>
      <c r="G52" s="9">
        <v>1</v>
      </c>
      <c r="H52" s="47">
        <v>43490</v>
      </c>
      <c r="I52" s="11" t="s">
        <v>40</v>
      </c>
    </row>
    <row r="53" spans="1:9" x14ac:dyDescent="0.3">
      <c r="A53" s="8">
        <f>IF(B53&lt;&gt;"",ROWS($B$6:B53),"")</f>
        <v>48</v>
      </c>
      <c r="B53" s="1" t="s">
        <v>178</v>
      </c>
      <c r="C53" s="1" t="s">
        <v>179</v>
      </c>
      <c r="D53" s="1" t="s">
        <v>37</v>
      </c>
      <c r="E53" s="21">
        <v>240</v>
      </c>
      <c r="F53" s="9">
        <v>118</v>
      </c>
      <c r="G53" s="9">
        <v>1</v>
      </c>
      <c r="H53" s="47">
        <v>43434</v>
      </c>
      <c r="I53" s="11" t="s">
        <v>43</v>
      </c>
    </row>
    <row r="54" spans="1:9" x14ac:dyDescent="0.3">
      <c r="A54" s="8">
        <f>IF(B54&lt;&gt;"",ROWS($B$6:B54),"")</f>
        <v>49</v>
      </c>
      <c r="B54" s="1" t="s">
        <v>214</v>
      </c>
      <c r="C54" s="1" t="s">
        <v>215</v>
      </c>
      <c r="D54" s="1" t="s">
        <v>37</v>
      </c>
      <c r="E54" s="21">
        <v>231.76</v>
      </c>
      <c r="F54" s="9">
        <v>37</v>
      </c>
      <c r="G54" s="9">
        <v>1</v>
      </c>
      <c r="H54" s="47">
        <v>43574</v>
      </c>
      <c r="I54" s="11" t="s">
        <v>34</v>
      </c>
    </row>
    <row r="55" spans="1:9" x14ac:dyDescent="0.3">
      <c r="A55" s="8">
        <f>IF(B55&lt;&gt;"",ROWS($B$6:B55),"")</f>
        <v>50</v>
      </c>
      <c r="B55" s="1" t="s">
        <v>896</v>
      </c>
      <c r="C55" s="1" t="s">
        <v>897</v>
      </c>
      <c r="D55" s="1" t="s">
        <v>37</v>
      </c>
      <c r="E55" s="21">
        <v>200</v>
      </c>
      <c r="F55" s="9">
        <v>108</v>
      </c>
      <c r="G55" s="9" t="s">
        <v>814</v>
      </c>
      <c r="H55" s="47">
        <v>43182</v>
      </c>
      <c r="I55" s="11" t="s">
        <v>55</v>
      </c>
    </row>
    <row r="56" spans="1:9" x14ac:dyDescent="0.3">
      <c r="A56" s="8">
        <f>IF(B56&lt;&gt;"",ROWS($B$6:B56),"")</f>
        <v>51</v>
      </c>
      <c r="B56" s="1" t="s">
        <v>131</v>
      </c>
      <c r="C56" s="1" t="s">
        <v>131</v>
      </c>
      <c r="D56" s="1" t="s">
        <v>27</v>
      </c>
      <c r="E56" s="21">
        <v>197.19</v>
      </c>
      <c r="F56" s="9">
        <v>149</v>
      </c>
      <c r="G56" s="9">
        <v>3</v>
      </c>
      <c r="H56" s="47">
        <v>43574</v>
      </c>
      <c r="I56" s="11" t="s">
        <v>132</v>
      </c>
    </row>
    <row r="57" spans="1:9" x14ac:dyDescent="0.3">
      <c r="A57" s="8">
        <f>IF(B57&lt;&gt;"",ROWS($B$6:B57),"")</f>
        <v>52</v>
      </c>
      <c r="B57" s="1" t="s">
        <v>884</v>
      </c>
      <c r="C57" s="1" t="s">
        <v>885</v>
      </c>
      <c r="D57" s="1" t="s">
        <v>37</v>
      </c>
      <c r="E57" s="21">
        <v>192.5</v>
      </c>
      <c r="F57" s="9">
        <v>107</v>
      </c>
      <c r="G57" s="9">
        <v>1</v>
      </c>
      <c r="H57" s="47">
        <v>43330</v>
      </c>
      <c r="I57" s="11" t="s">
        <v>55</v>
      </c>
    </row>
    <row r="58" spans="1:9" x14ac:dyDescent="0.3">
      <c r="A58" s="8">
        <f>IF(B58&lt;&gt;"",ROWS($B$6:B58),"")</f>
        <v>53</v>
      </c>
      <c r="B58" s="1" t="s">
        <v>566</v>
      </c>
      <c r="C58" s="1" t="s">
        <v>567</v>
      </c>
      <c r="D58" s="1" t="s">
        <v>568</v>
      </c>
      <c r="E58" s="21">
        <v>165.55</v>
      </c>
      <c r="F58" s="9">
        <v>37</v>
      </c>
      <c r="G58" s="9">
        <v>1</v>
      </c>
      <c r="H58" s="47">
        <v>43560</v>
      </c>
      <c r="I58" s="11" t="s">
        <v>132</v>
      </c>
    </row>
    <row r="59" spans="1:9" x14ac:dyDescent="0.3">
      <c r="A59" s="8">
        <f>IF(B59&lt;&gt;"",ROWS($B$6:B59),"")</f>
        <v>54</v>
      </c>
      <c r="B59" s="1" t="s">
        <v>379</v>
      </c>
      <c r="C59" s="1" t="s">
        <v>380</v>
      </c>
      <c r="D59" s="1" t="s">
        <v>381</v>
      </c>
      <c r="E59" s="21">
        <v>163.95</v>
      </c>
      <c r="F59" s="9">
        <v>36</v>
      </c>
      <c r="G59" s="9">
        <v>1</v>
      </c>
      <c r="H59" s="47">
        <v>43560</v>
      </c>
      <c r="I59" s="11" t="s">
        <v>132</v>
      </c>
    </row>
    <row r="60" spans="1:9" x14ac:dyDescent="0.3">
      <c r="A60" s="8">
        <f>IF(B60&lt;&gt;"",ROWS($B$6:B60),"")</f>
        <v>55</v>
      </c>
      <c r="B60" s="1" t="s">
        <v>672</v>
      </c>
      <c r="C60" s="1" t="s">
        <v>673</v>
      </c>
      <c r="D60" s="1" t="s">
        <v>506</v>
      </c>
      <c r="E60" s="21">
        <v>159.9</v>
      </c>
      <c r="F60" s="9">
        <v>34</v>
      </c>
      <c r="G60" s="9">
        <v>1</v>
      </c>
      <c r="H60" s="47">
        <v>43560</v>
      </c>
      <c r="I60" s="11" t="s">
        <v>132</v>
      </c>
    </row>
    <row r="61" spans="1:9" x14ac:dyDescent="0.3">
      <c r="A61" s="8">
        <f>IF(B61&lt;&gt;"",ROWS($B$6:B61),"")</f>
        <v>56</v>
      </c>
      <c r="B61" s="1" t="s">
        <v>859</v>
      </c>
      <c r="C61" s="1" t="s">
        <v>860</v>
      </c>
      <c r="D61" s="1" t="s">
        <v>187</v>
      </c>
      <c r="E61" s="21">
        <v>105.5</v>
      </c>
      <c r="F61" s="9">
        <v>62</v>
      </c>
      <c r="G61" s="9">
        <v>1</v>
      </c>
      <c r="H61" s="47">
        <v>42587</v>
      </c>
      <c r="I61" s="11" t="s">
        <v>43</v>
      </c>
    </row>
    <row r="62" spans="1:9" x14ac:dyDescent="0.3">
      <c r="A62" s="8">
        <f>IF(B62&lt;&gt;"",ROWS($B$6:B62),"")</f>
        <v>57</v>
      </c>
      <c r="B62" s="1" t="s">
        <v>669</v>
      </c>
      <c r="C62" s="1" t="s">
        <v>669</v>
      </c>
      <c r="D62" s="1" t="s">
        <v>670</v>
      </c>
      <c r="E62" s="21">
        <v>105.5</v>
      </c>
      <c r="F62" s="9">
        <v>30</v>
      </c>
      <c r="G62" s="9">
        <v>1</v>
      </c>
      <c r="H62" s="47">
        <v>43637</v>
      </c>
      <c r="I62" s="11" t="s">
        <v>352</v>
      </c>
    </row>
    <row r="63" spans="1:9" x14ac:dyDescent="0.3">
      <c r="A63" s="8">
        <f>IF(B63&lt;&gt;"",ROWS($B$6:B63),"")</f>
        <v>58</v>
      </c>
      <c r="B63" s="1" t="s">
        <v>554</v>
      </c>
      <c r="C63" s="1" t="s">
        <v>555</v>
      </c>
      <c r="D63" s="1" t="s">
        <v>183</v>
      </c>
      <c r="E63" s="21">
        <v>84.5</v>
      </c>
      <c r="F63" s="9">
        <v>19</v>
      </c>
      <c r="G63" s="9">
        <v>1</v>
      </c>
      <c r="H63" s="47">
        <v>43560</v>
      </c>
      <c r="I63" s="11" t="s">
        <v>132</v>
      </c>
    </row>
    <row r="64" spans="1:9" x14ac:dyDescent="0.3">
      <c r="A64" s="8">
        <f>IF(B64&lt;&gt;"",ROWS($B$6:B64),"")</f>
        <v>59</v>
      </c>
      <c r="B64" s="1" t="s">
        <v>630</v>
      </c>
      <c r="C64" s="1" t="s">
        <v>631</v>
      </c>
      <c r="D64" s="1" t="s">
        <v>632</v>
      </c>
      <c r="E64" s="21">
        <v>83.5</v>
      </c>
      <c r="F64" s="9">
        <v>28</v>
      </c>
      <c r="G64" s="9">
        <v>1</v>
      </c>
      <c r="H64" s="47">
        <v>43581</v>
      </c>
      <c r="I64" s="11" t="s">
        <v>352</v>
      </c>
    </row>
    <row r="65" spans="1:9" x14ac:dyDescent="0.3">
      <c r="A65" s="8">
        <f>IF(B65&lt;&gt;"",ROWS($B$6:B65),"")</f>
        <v>60</v>
      </c>
      <c r="B65" s="1" t="s">
        <v>820</v>
      </c>
      <c r="C65" s="1" t="s">
        <v>821</v>
      </c>
      <c r="D65" s="1" t="s">
        <v>37</v>
      </c>
      <c r="E65" s="21">
        <v>68</v>
      </c>
      <c r="F65" s="9">
        <v>40</v>
      </c>
      <c r="G65" s="9">
        <v>1</v>
      </c>
      <c r="H65" s="47">
        <v>43315</v>
      </c>
      <c r="I65" s="11" t="s">
        <v>38</v>
      </c>
    </row>
    <row r="66" spans="1:9" x14ac:dyDescent="0.3">
      <c r="A66" s="8">
        <f>IF(B66&lt;&gt;"",ROWS($B$6:B66),"")</f>
        <v>61</v>
      </c>
      <c r="B66" s="1" t="s">
        <v>865</v>
      </c>
      <c r="C66" s="1" t="s">
        <v>866</v>
      </c>
      <c r="D66" s="1" t="s">
        <v>37</v>
      </c>
      <c r="E66" s="21">
        <v>66</v>
      </c>
      <c r="F66" s="9">
        <v>33</v>
      </c>
      <c r="G66" s="9">
        <v>1</v>
      </c>
      <c r="H66" s="47">
        <v>43105</v>
      </c>
      <c r="I66" s="11" t="s">
        <v>38</v>
      </c>
    </row>
    <row r="67" spans="1:9" x14ac:dyDescent="0.3">
      <c r="A67" s="8">
        <f>IF(B67&lt;&gt;"",ROWS($B$6:B67),"")</f>
        <v>62</v>
      </c>
      <c r="B67" s="1" t="s">
        <v>782</v>
      </c>
      <c r="C67" s="1" t="s">
        <v>783</v>
      </c>
      <c r="D67" s="1" t="s">
        <v>316</v>
      </c>
      <c r="E67" s="21">
        <v>63</v>
      </c>
      <c r="F67" s="9">
        <v>17</v>
      </c>
      <c r="G67" s="9">
        <v>1</v>
      </c>
      <c r="H67" s="47">
        <v>43560</v>
      </c>
      <c r="I67" s="11" t="s">
        <v>132</v>
      </c>
    </row>
    <row r="68" spans="1:9" x14ac:dyDescent="0.3">
      <c r="A68" s="8">
        <f>IF(B68&lt;&gt;"",ROWS($B$6:B68),"")</f>
        <v>63</v>
      </c>
      <c r="B68" s="1" t="s">
        <v>689</v>
      </c>
      <c r="C68" s="1" t="s">
        <v>690</v>
      </c>
      <c r="D68" s="1" t="s">
        <v>691</v>
      </c>
      <c r="E68" s="21">
        <v>61.05</v>
      </c>
      <c r="F68" s="9">
        <v>14</v>
      </c>
      <c r="G68" s="9">
        <v>1</v>
      </c>
      <c r="H68" s="47">
        <v>43560</v>
      </c>
      <c r="I68" s="11" t="s">
        <v>132</v>
      </c>
    </row>
    <row r="69" spans="1:9" x14ac:dyDescent="0.3">
      <c r="A69" s="8">
        <f>IF(B69&lt;&gt;"",ROWS($B$6:B69),"")</f>
        <v>64</v>
      </c>
      <c r="B69" s="1" t="s">
        <v>251</v>
      </c>
      <c r="C69" s="1" t="s">
        <v>252</v>
      </c>
      <c r="D69" s="1" t="s">
        <v>37</v>
      </c>
      <c r="E69" s="21">
        <v>54.84</v>
      </c>
      <c r="F69" s="9">
        <v>9</v>
      </c>
      <c r="G69" s="9">
        <v>1</v>
      </c>
      <c r="H69" s="47">
        <v>43560</v>
      </c>
      <c r="I69" s="11" t="s">
        <v>141</v>
      </c>
    </row>
    <row r="70" spans="1:9" x14ac:dyDescent="0.3">
      <c r="A70" s="8">
        <f>IF(B70&lt;&gt;"",ROWS($B$6:B70),"")</f>
        <v>65</v>
      </c>
      <c r="B70" s="1" t="s">
        <v>417</v>
      </c>
      <c r="C70" s="1" t="s">
        <v>418</v>
      </c>
      <c r="D70" s="1" t="s">
        <v>37</v>
      </c>
      <c r="E70" s="21">
        <v>52.26</v>
      </c>
      <c r="F70" s="9">
        <v>8</v>
      </c>
      <c r="G70" s="9">
        <v>1</v>
      </c>
      <c r="H70" s="47">
        <v>43609</v>
      </c>
      <c r="I70" s="11" t="s">
        <v>55</v>
      </c>
    </row>
    <row r="71" spans="1:9" x14ac:dyDescent="0.3">
      <c r="A71" s="8">
        <f>IF(B71&lt;&gt;"",ROWS($B$6:B71),"")</f>
        <v>66</v>
      </c>
      <c r="B71" s="1" t="s">
        <v>758</v>
      </c>
      <c r="C71" s="1" t="s">
        <v>759</v>
      </c>
      <c r="D71" s="1" t="s">
        <v>760</v>
      </c>
      <c r="E71" s="21">
        <v>51</v>
      </c>
      <c r="F71" s="9">
        <v>13</v>
      </c>
      <c r="G71" s="9">
        <v>1</v>
      </c>
      <c r="H71" s="47">
        <v>43560</v>
      </c>
      <c r="I71" s="11" t="s">
        <v>132</v>
      </c>
    </row>
    <row r="72" spans="1:9" x14ac:dyDescent="0.3">
      <c r="A72" s="8">
        <f>IF(B72&lt;&gt;"",ROWS($B$6:B72),"")</f>
        <v>67</v>
      </c>
      <c r="B72" s="1" t="s">
        <v>800</v>
      </c>
      <c r="C72" s="1" t="s">
        <v>801</v>
      </c>
      <c r="D72" s="1" t="s">
        <v>37</v>
      </c>
      <c r="E72" s="21">
        <v>48</v>
      </c>
      <c r="F72" s="9">
        <v>6</v>
      </c>
      <c r="G72" s="9">
        <v>1</v>
      </c>
      <c r="H72" s="47">
        <v>43560</v>
      </c>
      <c r="I72" s="11" t="s">
        <v>132</v>
      </c>
    </row>
    <row r="73" spans="1:9" x14ac:dyDescent="0.3">
      <c r="A73" s="8">
        <f>IF(B73&lt;&gt;"",ROWS($B$6:B73),"")</f>
        <v>68</v>
      </c>
      <c r="B73" s="1" t="s">
        <v>407</v>
      </c>
      <c r="C73" s="1" t="s">
        <v>407</v>
      </c>
      <c r="D73" s="1" t="s">
        <v>37</v>
      </c>
      <c r="E73" s="21">
        <v>38.86</v>
      </c>
      <c r="F73" s="9">
        <v>6</v>
      </c>
      <c r="G73" s="9">
        <v>1</v>
      </c>
      <c r="H73" s="47">
        <v>43616</v>
      </c>
      <c r="I73" s="11" t="s">
        <v>43</v>
      </c>
    </row>
    <row r="74" spans="1:9" x14ac:dyDescent="0.3">
      <c r="A74" s="8">
        <f>IF(B74&lt;&gt;"",ROWS($B$6:B74),"")</f>
        <v>69</v>
      </c>
      <c r="B74" s="1" t="s">
        <v>856</v>
      </c>
      <c r="C74" s="1" t="s">
        <v>857</v>
      </c>
      <c r="D74" s="1" t="s">
        <v>858</v>
      </c>
      <c r="E74" s="21">
        <v>31.64</v>
      </c>
      <c r="F74" s="9">
        <v>9</v>
      </c>
      <c r="G74" s="9">
        <v>2</v>
      </c>
      <c r="H74" s="47">
        <v>43621</v>
      </c>
      <c r="I74" s="11" t="s">
        <v>611</v>
      </c>
    </row>
    <row r="75" spans="1:9" x14ac:dyDescent="0.3">
      <c r="A75" s="8">
        <f>IF(B75&lt;&gt;"",ROWS($B$6:B75),"")</f>
        <v>70</v>
      </c>
      <c r="B75" s="1" t="s">
        <v>679</v>
      </c>
      <c r="C75" s="1" t="s">
        <v>680</v>
      </c>
      <c r="D75" s="1" t="s">
        <v>37</v>
      </c>
      <c r="E75" s="21">
        <v>30.9</v>
      </c>
      <c r="F75" s="9">
        <v>7</v>
      </c>
      <c r="G75" s="9">
        <v>1</v>
      </c>
      <c r="H75" s="47">
        <v>43560</v>
      </c>
      <c r="I75" s="11" t="s">
        <v>132</v>
      </c>
    </row>
    <row r="76" spans="1:9" x14ac:dyDescent="0.3">
      <c r="A76" s="8">
        <f>IF(B76&lt;&gt;"",ROWS($B$6:B76),"")</f>
        <v>71</v>
      </c>
      <c r="B76" s="1" t="s">
        <v>711</v>
      </c>
      <c r="C76" s="1" t="s">
        <v>712</v>
      </c>
      <c r="D76" s="1" t="s">
        <v>316</v>
      </c>
      <c r="E76" s="21">
        <v>3.7</v>
      </c>
      <c r="F76" s="9">
        <v>1</v>
      </c>
      <c r="G76" s="9">
        <v>1</v>
      </c>
      <c r="H76" s="47">
        <v>43560</v>
      </c>
      <c r="I76" s="11" t="s">
        <v>132</v>
      </c>
    </row>
    <row r="77" spans="1:9" x14ac:dyDescent="0.3">
      <c r="E77" s="19">
        <f>SUBTOTAL(109,Table3_Liepa[Pajamos])</f>
        <v>1713471.81</v>
      </c>
      <c r="F77" s="12">
        <f>SUBTOTAL(109,Table3_Liepa[Žiūrovų skaičius])</f>
        <v>315880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4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20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57</v>
      </c>
      <c r="C6" s="1" t="s">
        <v>58</v>
      </c>
      <c r="D6" s="1" t="s">
        <v>37</v>
      </c>
      <c r="E6" s="21">
        <v>368939</v>
      </c>
      <c r="F6" s="9">
        <v>60429</v>
      </c>
      <c r="G6" s="9">
        <v>14</v>
      </c>
      <c r="H6" s="47">
        <v>43679</v>
      </c>
      <c r="I6" s="11" t="s">
        <v>43</v>
      </c>
    </row>
    <row r="7" spans="1:9" x14ac:dyDescent="0.3">
      <c r="A7" s="8">
        <f>IF(B7&lt;&gt;"",ROWS($B$6:B7),"")</f>
        <v>2</v>
      </c>
      <c r="B7" s="1" t="s">
        <v>35</v>
      </c>
      <c r="C7" s="1" t="s">
        <v>36</v>
      </c>
      <c r="D7" s="1" t="s">
        <v>37</v>
      </c>
      <c r="E7" s="21">
        <v>321488.68</v>
      </c>
      <c r="F7" s="9">
        <v>62850</v>
      </c>
      <c r="G7" s="9">
        <v>30</v>
      </c>
      <c r="H7" s="47">
        <v>43665</v>
      </c>
      <c r="I7" s="11" t="s">
        <v>38</v>
      </c>
    </row>
    <row r="8" spans="1:9" x14ac:dyDescent="0.3">
      <c r="A8" s="8">
        <f>IF(B8&lt;&gt;"",ROWS($B$6:B8),"")</f>
        <v>3</v>
      </c>
      <c r="B8" s="1" t="s">
        <v>52</v>
      </c>
      <c r="C8" s="1" t="s">
        <v>53</v>
      </c>
      <c r="D8" s="1" t="s">
        <v>54</v>
      </c>
      <c r="E8" s="21">
        <v>312709</v>
      </c>
      <c r="F8" s="9">
        <v>52294</v>
      </c>
      <c r="G8" s="9" t="s">
        <v>33</v>
      </c>
      <c r="H8" s="47">
        <v>43693</v>
      </c>
      <c r="I8" s="11" t="s">
        <v>55</v>
      </c>
    </row>
    <row r="9" spans="1:9" x14ac:dyDescent="0.3">
      <c r="A9" s="8">
        <f>IF(B9&lt;&gt;"",ROWS($B$6:B9),"")</f>
        <v>4</v>
      </c>
      <c r="B9" s="1" t="s">
        <v>86</v>
      </c>
      <c r="C9" s="1" t="s">
        <v>87</v>
      </c>
      <c r="D9" s="1" t="s">
        <v>37</v>
      </c>
      <c r="E9" s="21">
        <v>219050.86</v>
      </c>
      <c r="F9" s="9">
        <v>46217</v>
      </c>
      <c r="G9" s="9">
        <v>31</v>
      </c>
      <c r="H9" s="47">
        <v>43686</v>
      </c>
      <c r="I9" s="11" t="s">
        <v>38</v>
      </c>
    </row>
    <row r="10" spans="1:9" x14ac:dyDescent="0.3">
      <c r="A10" s="8">
        <f>IF(B10&lt;&gt;"",ROWS($B$6:B10),"")</f>
        <v>5</v>
      </c>
      <c r="B10" s="1" t="s">
        <v>129</v>
      </c>
      <c r="C10" s="1" t="s">
        <v>129</v>
      </c>
      <c r="D10" s="1" t="s">
        <v>27</v>
      </c>
      <c r="E10" s="21">
        <v>138323</v>
      </c>
      <c r="F10" s="9">
        <v>26118</v>
      </c>
      <c r="G10" s="9">
        <v>15</v>
      </c>
      <c r="H10" s="47">
        <v>43686</v>
      </c>
      <c r="I10" s="11" t="s">
        <v>130</v>
      </c>
    </row>
    <row r="11" spans="1:9" x14ac:dyDescent="0.3">
      <c r="A11" s="8">
        <f>IF(B11&lt;&gt;"",ROWS($B$6:B11),"")</f>
        <v>6</v>
      </c>
      <c r="B11" s="1" t="s">
        <v>65</v>
      </c>
      <c r="C11" s="1" t="s">
        <v>66</v>
      </c>
      <c r="D11" s="1" t="s">
        <v>67</v>
      </c>
      <c r="E11" s="21">
        <v>124780.06</v>
      </c>
      <c r="F11" s="9">
        <v>27414</v>
      </c>
      <c r="G11" s="9" t="s">
        <v>33</v>
      </c>
      <c r="H11" s="47">
        <v>43700</v>
      </c>
      <c r="I11" s="11" t="s">
        <v>55</v>
      </c>
    </row>
    <row r="12" spans="1:9" x14ac:dyDescent="0.3">
      <c r="A12" s="8">
        <f>IF(B12&lt;&gt;"",ROWS($B$6:B12),"")</f>
        <v>7</v>
      </c>
      <c r="B12" s="1" t="s">
        <v>152</v>
      </c>
      <c r="C12" s="1" t="s">
        <v>152</v>
      </c>
      <c r="D12" s="1" t="s">
        <v>27</v>
      </c>
      <c r="E12" s="21">
        <v>78712.27</v>
      </c>
      <c r="F12" s="9">
        <v>14529</v>
      </c>
      <c r="G12" s="9">
        <v>15</v>
      </c>
      <c r="H12" s="47">
        <v>43693</v>
      </c>
      <c r="I12" s="11" t="s">
        <v>153</v>
      </c>
    </row>
    <row r="13" spans="1:9" x14ac:dyDescent="0.3">
      <c r="A13" s="8">
        <f>IF(B13&lt;&gt;"",ROWS($B$6:B13),"")</f>
        <v>8</v>
      </c>
      <c r="B13" s="1" t="s">
        <v>201</v>
      </c>
      <c r="C13" s="1" t="s">
        <v>202</v>
      </c>
      <c r="D13" s="1" t="s">
        <v>37</v>
      </c>
      <c r="E13" s="21">
        <v>76597.8</v>
      </c>
      <c r="F13" s="9">
        <v>13268</v>
      </c>
      <c r="G13" s="9" t="s">
        <v>85</v>
      </c>
      <c r="H13" s="47">
        <v>43679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222</v>
      </c>
      <c r="C14" s="1" t="s">
        <v>223</v>
      </c>
      <c r="D14" s="1" t="s">
        <v>224</v>
      </c>
      <c r="E14" s="21">
        <v>65643.25</v>
      </c>
      <c r="F14" s="9">
        <v>11351</v>
      </c>
      <c r="G14" s="9" t="s">
        <v>64</v>
      </c>
      <c r="H14" s="47">
        <v>43686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206</v>
      </c>
      <c r="C15" s="1" t="s">
        <v>207</v>
      </c>
      <c r="D15" s="1" t="s">
        <v>37</v>
      </c>
      <c r="E15" s="21">
        <v>50755.4</v>
      </c>
      <c r="F15" s="9">
        <v>10135</v>
      </c>
      <c r="G15" s="9">
        <v>14</v>
      </c>
      <c r="H15" s="47">
        <v>43700</v>
      </c>
      <c r="I15" s="11" t="s">
        <v>94</v>
      </c>
    </row>
    <row r="16" spans="1:9" x14ac:dyDescent="0.3">
      <c r="A16" s="8">
        <f>IF(B16&lt;&gt;"",ROWS($B$6:B16),"")</f>
        <v>11</v>
      </c>
      <c r="B16" s="1" t="s">
        <v>88</v>
      </c>
      <c r="C16" s="1" t="s">
        <v>89</v>
      </c>
      <c r="D16" s="1" t="s">
        <v>37</v>
      </c>
      <c r="E16" s="21">
        <v>47713.93</v>
      </c>
      <c r="F16" s="9">
        <v>7674</v>
      </c>
      <c r="G16" s="9" t="s">
        <v>937</v>
      </c>
      <c r="H16" s="47">
        <v>43658</v>
      </c>
      <c r="I16" s="11" t="s">
        <v>34</v>
      </c>
    </row>
    <row r="17" spans="1:9" x14ac:dyDescent="0.3">
      <c r="A17" s="8">
        <f>IF(B17&lt;&gt;"",ROWS($B$6:B17),"")</f>
        <v>12</v>
      </c>
      <c r="B17" s="1" t="s">
        <v>46</v>
      </c>
      <c r="C17" s="1" t="s">
        <v>47</v>
      </c>
      <c r="D17" s="1" t="s">
        <v>37</v>
      </c>
      <c r="E17" s="21">
        <v>42597</v>
      </c>
      <c r="F17" s="9">
        <v>9190</v>
      </c>
      <c r="G17" s="9">
        <v>7</v>
      </c>
      <c r="H17" s="47">
        <v>43616</v>
      </c>
      <c r="I17" s="11" t="s">
        <v>43</v>
      </c>
    </row>
    <row r="18" spans="1:9" x14ac:dyDescent="0.3">
      <c r="A18" s="8">
        <f>IF(B18&lt;&gt;"",ROWS($B$6:B18),"")</f>
        <v>13</v>
      </c>
      <c r="B18" s="1" t="s">
        <v>227</v>
      </c>
      <c r="C18" s="1" t="s">
        <v>228</v>
      </c>
      <c r="D18" s="1" t="s">
        <v>37</v>
      </c>
      <c r="E18" s="21">
        <v>36762</v>
      </c>
      <c r="F18" s="9">
        <v>7377</v>
      </c>
      <c r="G18" s="9">
        <v>14</v>
      </c>
      <c r="H18" s="47">
        <v>43700</v>
      </c>
      <c r="I18" s="11" t="s">
        <v>43</v>
      </c>
    </row>
    <row r="19" spans="1:9" x14ac:dyDescent="0.3">
      <c r="A19" s="8">
        <f>IF(B19&lt;&gt;"",ROWS($B$6:B19),"")</f>
        <v>14</v>
      </c>
      <c r="B19" s="1" t="s">
        <v>68</v>
      </c>
      <c r="C19" s="1" t="s">
        <v>69</v>
      </c>
      <c r="D19" s="1" t="s">
        <v>37</v>
      </c>
      <c r="E19" s="21">
        <v>16758.12</v>
      </c>
      <c r="F19" s="9">
        <v>2906</v>
      </c>
      <c r="G19" s="9" t="s">
        <v>562</v>
      </c>
      <c r="H19" s="47">
        <v>43651</v>
      </c>
      <c r="I19" s="11" t="s">
        <v>55</v>
      </c>
    </row>
    <row r="20" spans="1:9" x14ac:dyDescent="0.3">
      <c r="A20" s="8">
        <f>IF(B20&lt;&gt;"",ROWS($B$6:B20),"")</f>
        <v>15</v>
      </c>
      <c r="B20" s="1" t="s">
        <v>446</v>
      </c>
      <c r="C20" s="1" t="s">
        <v>447</v>
      </c>
      <c r="D20" s="1" t="s">
        <v>269</v>
      </c>
      <c r="E20" s="21">
        <v>15866</v>
      </c>
      <c r="F20" s="9">
        <v>2909</v>
      </c>
      <c r="G20" s="9">
        <v>6</v>
      </c>
      <c r="H20" s="47">
        <v>43693</v>
      </c>
      <c r="I20" s="11" t="s">
        <v>240</v>
      </c>
    </row>
    <row r="21" spans="1:9" x14ac:dyDescent="0.3">
      <c r="A21" s="8">
        <f>IF(B21&lt;&gt;"",ROWS($B$6:B21),"")</f>
        <v>16</v>
      </c>
      <c r="B21" s="1" t="s">
        <v>326</v>
      </c>
      <c r="C21" s="1" t="s">
        <v>327</v>
      </c>
      <c r="D21" s="1" t="s">
        <v>316</v>
      </c>
      <c r="E21" s="21">
        <v>15535.83</v>
      </c>
      <c r="F21" s="9">
        <v>2982</v>
      </c>
      <c r="G21" s="9">
        <v>13</v>
      </c>
      <c r="H21" s="47">
        <v>43672</v>
      </c>
      <c r="I21" s="11" t="s">
        <v>145</v>
      </c>
    </row>
    <row r="22" spans="1:9" x14ac:dyDescent="0.3">
      <c r="A22" s="8">
        <f>IF(B22&lt;&gt;"",ROWS($B$6:B22),"")</f>
        <v>17</v>
      </c>
      <c r="B22" s="1" t="s">
        <v>312</v>
      </c>
      <c r="C22" s="1" t="s">
        <v>313</v>
      </c>
      <c r="D22" s="1" t="s">
        <v>37</v>
      </c>
      <c r="E22" s="21">
        <v>14175</v>
      </c>
      <c r="F22" s="9">
        <v>2418</v>
      </c>
      <c r="G22" s="9">
        <v>13</v>
      </c>
      <c r="H22" s="47">
        <v>43707</v>
      </c>
      <c r="I22" s="11" t="s">
        <v>121</v>
      </c>
    </row>
    <row r="23" spans="1:9" x14ac:dyDescent="0.3">
      <c r="A23" s="8">
        <f>IF(B23&lt;&gt;"",ROWS($B$6:B23),"")</f>
        <v>18</v>
      </c>
      <c r="B23" s="1" t="s">
        <v>146</v>
      </c>
      <c r="C23" s="1" t="s">
        <v>147</v>
      </c>
      <c r="D23" s="1" t="s">
        <v>37</v>
      </c>
      <c r="E23" s="21">
        <v>13399.75</v>
      </c>
      <c r="F23" s="9">
        <v>3101</v>
      </c>
      <c r="G23" s="9" t="s">
        <v>688</v>
      </c>
      <c r="H23" s="47">
        <v>43651</v>
      </c>
      <c r="I23" s="11" t="s">
        <v>40</v>
      </c>
    </row>
    <row r="24" spans="1:9" x14ac:dyDescent="0.3">
      <c r="A24" s="8">
        <f>IF(B24&lt;&gt;"",ROWS($B$6:B24),"")</f>
        <v>19</v>
      </c>
      <c r="B24" s="1" t="s">
        <v>504</v>
      </c>
      <c r="C24" s="1" t="s">
        <v>505</v>
      </c>
      <c r="D24" s="1" t="s">
        <v>506</v>
      </c>
      <c r="E24" s="21">
        <v>10369</v>
      </c>
      <c r="F24" s="9">
        <v>2026</v>
      </c>
      <c r="G24" s="9" t="s">
        <v>507</v>
      </c>
      <c r="H24" s="47">
        <v>43700</v>
      </c>
      <c r="I24" s="11" t="s">
        <v>508</v>
      </c>
    </row>
    <row r="25" spans="1:9" x14ac:dyDescent="0.3">
      <c r="A25" s="8">
        <f>IF(B25&lt;&gt;"",ROWS($B$6:B25),"")</f>
        <v>20</v>
      </c>
      <c r="B25" s="1" t="s">
        <v>571</v>
      </c>
      <c r="C25" s="1" t="s">
        <v>572</v>
      </c>
      <c r="D25" s="1" t="s">
        <v>573</v>
      </c>
      <c r="E25" s="21">
        <v>7186.67</v>
      </c>
      <c r="F25" s="9">
        <v>1293</v>
      </c>
      <c r="G25" s="9">
        <v>9</v>
      </c>
      <c r="H25" s="47">
        <v>43679</v>
      </c>
      <c r="I25" s="11" t="s">
        <v>145</v>
      </c>
    </row>
    <row r="26" spans="1:9" x14ac:dyDescent="0.3">
      <c r="A26" s="8">
        <f>IF(B26&lt;&gt;"",ROWS($B$6:B26),"")</f>
        <v>21</v>
      </c>
      <c r="B26" s="1" t="s">
        <v>104</v>
      </c>
      <c r="C26" s="1" t="s">
        <v>105</v>
      </c>
      <c r="D26" s="1" t="s">
        <v>37</v>
      </c>
      <c r="E26" s="21">
        <v>6551</v>
      </c>
      <c r="F26" s="9">
        <v>1040</v>
      </c>
      <c r="G26" s="9">
        <v>2</v>
      </c>
      <c r="H26" s="47">
        <v>43630</v>
      </c>
      <c r="I26" s="11" t="s">
        <v>43</v>
      </c>
    </row>
    <row r="27" spans="1:9" x14ac:dyDescent="0.3">
      <c r="A27" s="8">
        <f>IF(B27&lt;&gt;"",ROWS($B$6:B27),"")</f>
        <v>22</v>
      </c>
      <c r="B27" s="1" t="s">
        <v>550</v>
      </c>
      <c r="C27" s="1" t="s">
        <v>551</v>
      </c>
      <c r="D27" s="1" t="s">
        <v>37</v>
      </c>
      <c r="E27" s="21">
        <v>6183.05</v>
      </c>
      <c r="F27" s="9">
        <v>1340</v>
      </c>
      <c r="G27" s="9">
        <v>9</v>
      </c>
      <c r="H27" s="47">
        <v>43700</v>
      </c>
      <c r="I27" s="11" t="s">
        <v>166</v>
      </c>
    </row>
    <row r="28" spans="1:9" x14ac:dyDescent="0.3">
      <c r="A28" s="8">
        <f>IF(B28&lt;&gt;"",ROWS($B$6:B28),"")</f>
        <v>23</v>
      </c>
      <c r="B28" s="1" t="s">
        <v>44</v>
      </c>
      <c r="C28" s="1" t="s">
        <v>45</v>
      </c>
      <c r="D28" s="1" t="s">
        <v>37</v>
      </c>
      <c r="E28" s="21">
        <v>5465.02</v>
      </c>
      <c r="F28" s="9">
        <v>1018</v>
      </c>
      <c r="G28" s="9">
        <v>9</v>
      </c>
      <c r="H28" s="47">
        <v>43581</v>
      </c>
      <c r="I28" s="11" t="s">
        <v>38</v>
      </c>
    </row>
    <row r="29" spans="1:9" x14ac:dyDescent="0.3">
      <c r="A29" s="8">
        <f>IF(B29&lt;&gt;"",ROWS($B$6:B29),"")</f>
        <v>24</v>
      </c>
      <c r="B29" s="1" t="s">
        <v>426</v>
      </c>
      <c r="C29" s="1" t="s">
        <v>427</v>
      </c>
      <c r="D29" s="1" t="s">
        <v>139</v>
      </c>
      <c r="E29" s="21">
        <v>5401</v>
      </c>
      <c r="F29" s="9">
        <v>1220</v>
      </c>
      <c r="G29" s="9">
        <v>14</v>
      </c>
      <c r="H29" s="47">
        <v>43672</v>
      </c>
      <c r="I29" s="11" t="s">
        <v>240</v>
      </c>
    </row>
    <row r="30" spans="1:9" x14ac:dyDescent="0.3">
      <c r="A30" s="8">
        <f>IF(B30&lt;&gt;"",ROWS($B$6:B30),"")</f>
        <v>25</v>
      </c>
      <c r="B30" s="1" t="s">
        <v>638</v>
      </c>
      <c r="C30" s="1" t="s">
        <v>638</v>
      </c>
      <c r="D30" s="1" t="s">
        <v>639</v>
      </c>
      <c r="E30" s="21">
        <v>4697.5</v>
      </c>
      <c r="F30" s="9">
        <v>1553</v>
      </c>
      <c r="G30" s="9">
        <v>10</v>
      </c>
      <c r="H30" s="47">
        <v>43697</v>
      </c>
      <c r="I30" s="11" t="s">
        <v>640</v>
      </c>
    </row>
    <row r="31" spans="1:9" x14ac:dyDescent="0.3">
      <c r="A31" s="8">
        <f>IF(B31&lt;&gt;"",ROWS($B$6:B31),"")</f>
        <v>26</v>
      </c>
      <c r="B31" s="1" t="s">
        <v>140</v>
      </c>
      <c r="C31" s="1" t="s">
        <v>140</v>
      </c>
      <c r="D31" s="1" t="s">
        <v>139</v>
      </c>
      <c r="E31" s="21">
        <v>4230</v>
      </c>
      <c r="F31" s="9">
        <v>700</v>
      </c>
      <c r="G31" s="9">
        <v>1</v>
      </c>
      <c r="H31" s="47">
        <v>43623</v>
      </c>
      <c r="I31" s="11" t="s">
        <v>141</v>
      </c>
    </row>
    <row r="32" spans="1:9" x14ac:dyDescent="0.3">
      <c r="A32" s="8">
        <f>IF(B32&lt;&gt;"",ROWS($B$6:B32),"")</f>
        <v>27</v>
      </c>
      <c r="B32" s="1" t="s">
        <v>674</v>
      </c>
      <c r="C32" s="1" t="s">
        <v>675</v>
      </c>
      <c r="D32" s="1" t="s">
        <v>37</v>
      </c>
      <c r="E32" s="21">
        <v>3726.41</v>
      </c>
      <c r="F32" s="9">
        <v>663</v>
      </c>
      <c r="G32" s="9">
        <v>5</v>
      </c>
      <c r="H32" s="47">
        <v>43707</v>
      </c>
      <c r="I32" s="11" t="s">
        <v>240</v>
      </c>
    </row>
    <row r="33" spans="1:9" x14ac:dyDescent="0.3">
      <c r="A33" s="8">
        <f>IF(B33&lt;&gt;"",ROWS($B$6:B33),"")</f>
        <v>28</v>
      </c>
      <c r="B33" s="1" t="s">
        <v>386</v>
      </c>
      <c r="C33" s="1" t="s">
        <v>387</v>
      </c>
      <c r="D33" s="1" t="s">
        <v>37</v>
      </c>
      <c r="E33" s="21">
        <v>2711.94</v>
      </c>
      <c r="F33" s="9">
        <v>454</v>
      </c>
      <c r="G33" s="9" t="s">
        <v>938</v>
      </c>
      <c r="H33" s="47">
        <v>43665</v>
      </c>
      <c r="I33" s="11" t="s">
        <v>40</v>
      </c>
    </row>
    <row r="34" spans="1:9" x14ac:dyDescent="0.3">
      <c r="A34" s="8">
        <f>IF(B34&lt;&gt;"",ROWS($B$6:B34),"")</f>
        <v>29</v>
      </c>
      <c r="B34" s="1" t="s">
        <v>726</v>
      </c>
      <c r="C34" s="1" t="s">
        <v>726</v>
      </c>
      <c r="D34" s="1" t="s">
        <v>27</v>
      </c>
      <c r="E34" s="21">
        <v>2677</v>
      </c>
      <c r="F34" s="9">
        <v>1866</v>
      </c>
      <c r="G34" s="9">
        <v>4</v>
      </c>
      <c r="H34" s="47">
        <v>41880</v>
      </c>
      <c r="I34" s="11" t="s">
        <v>546</v>
      </c>
    </row>
    <row r="35" spans="1:9" x14ac:dyDescent="0.3">
      <c r="A35" s="8">
        <f>IF(B35&lt;&gt;"",ROWS($B$6:B35),"")</f>
        <v>30</v>
      </c>
      <c r="B35" s="1" t="s">
        <v>589</v>
      </c>
      <c r="C35" s="1" t="s">
        <v>590</v>
      </c>
      <c r="D35" s="1" t="s">
        <v>183</v>
      </c>
      <c r="E35" s="21">
        <v>2676.53</v>
      </c>
      <c r="F35" s="9">
        <v>494</v>
      </c>
      <c r="G35" s="9">
        <v>4</v>
      </c>
      <c r="H35" s="47">
        <v>43707</v>
      </c>
      <c r="I35" s="11" t="s">
        <v>591</v>
      </c>
    </row>
    <row r="36" spans="1:9" x14ac:dyDescent="0.3">
      <c r="A36" s="8">
        <f>IF(B36&lt;&gt;"",ROWS($B$6:B36),"")</f>
        <v>31</v>
      </c>
      <c r="B36" s="1" t="s">
        <v>737</v>
      </c>
      <c r="C36" s="1" t="s">
        <v>738</v>
      </c>
      <c r="D36" s="1" t="s">
        <v>37</v>
      </c>
      <c r="E36" s="21">
        <v>2247</v>
      </c>
      <c r="F36" s="9">
        <v>452</v>
      </c>
      <c r="G36" s="9">
        <v>4</v>
      </c>
      <c r="H36" s="47">
        <v>43679</v>
      </c>
      <c r="I36" s="11" t="s">
        <v>508</v>
      </c>
    </row>
    <row r="37" spans="1:9" x14ac:dyDescent="0.3">
      <c r="A37" s="8">
        <f>IF(B37&lt;&gt;"",ROWS($B$6:B37),"")</f>
        <v>32</v>
      </c>
      <c r="B37" s="1" t="s">
        <v>608</v>
      </c>
      <c r="C37" s="1" t="s">
        <v>609</v>
      </c>
      <c r="D37" s="1" t="s">
        <v>610</v>
      </c>
      <c r="E37" s="21">
        <v>2214.34</v>
      </c>
      <c r="F37" s="9">
        <v>447</v>
      </c>
      <c r="G37" s="9">
        <v>10</v>
      </c>
      <c r="H37" s="47">
        <v>43707</v>
      </c>
      <c r="I37" s="11" t="s">
        <v>611</v>
      </c>
    </row>
    <row r="38" spans="1:9" x14ac:dyDescent="0.3">
      <c r="A38" s="8">
        <f>IF(B38&lt;&gt;"",ROWS($B$6:B38),"")</f>
        <v>33</v>
      </c>
      <c r="B38" s="1" t="s">
        <v>323</v>
      </c>
      <c r="C38" s="1" t="s">
        <v>324</v>
      </c>
      <c r="D38" s="1" t="s">
        <v>325</v>
      </c>
      <c r="E38" s="21">
        <v>2213</v>
      </c>
      <c r="F38" s="9">
        <v>440</v>
      </c>
      <c r="G38" s="9">
        <v>3</v>
      </c>
      <c r="H38" s="47">
        <v>43630</v>
      </c>
      <c r="I38" s="11" t="s">
        <v>240</v>
      </c>
    </row>
    <row r="39" spans="1:9" x14ac:dyDescent="0.3">
      <c r="A39" s="8">
        <f>IF(B39&lt;&gt;"",ROWS($B$6:B39),"")</f>
        <v>34</v>
      </c>
      <c r="B39" s="1" t="s">
        <v>753</v>
      </c>
      <c r="C39" s="1" t="s">
        <v>753</v>
      </c>
      <c r="D39" s="1" t="s">
        <v>754</v>
      </c>
      <c r="E39" s="21">
        <v>1981</v>
      </c>
      <c r="F39" s="9">
        <v>857</v>
      </c>
      <c r="G39" s="9">
        <v>23</v>
      </c>
      <c r="H39" s="47">
        <v>43700</v>
      </c>
      <c r="I39" s="11" t="s">
        <v>546</v>
      </c>
    </row>
    <row r="40" spans="1:9" x14ac:dyDescent="0.3">
      <c r="A40" s="8">
        <f>IF(B40&lt;&gt;"",ROWS($B$6:B40),"")</f>
        <v>35</v>
      </c>
      <c r="B40" s="1" t="s">
        <v>569</v>
      </c>
      <c r="C40" s="1" t="s">
        <v>570</v>
      </c>
      <c r="D40" s="1" t="s">
        <v>183</v>
      </c>
      <c r="E40" s="21">
        <v>1901.35</v>
      </c>
      <c r="F40" s="9">
        <v>346</v>
      </c>
      <c r="G40" s="9" t="s">
        <v>562</v>
      </c>
      <c r="H40" s="47">
        <v>43707</v>
      </c>
      <c r="I40" s="11" t="s">
        <v>40</v>
      </c>
    </row>
    <row r="41" spans="1:9" x14ac:dyDescent="0.3">
      <c r="A41" s="8">
        <f>IF(B41&lt;&gt;"",ROWS($B$6:B41),"")</f>
        <v>36</v>
      </c>
      <c r="B41" s="1" t="s">
        <v>509</v>
      </c>
      <c r="C41" s="1" t="s">
        <v>510</v>
      </c>
      <c r="D41" s="1" t="s">
        <v>234</v>
      </c>
      <c r="E41" s="21">
        <v>1728</v>
      </c>
      <c r="F41" s="9">
        <v>326</v>
      </c>
      <c r="G41" s="9">
        <v>4</v>
      </c>
      <c r="H41" s="47">
        <v>43658</v>
      </c>
      <c r="I41" s="11" t="s">
        <v>145</v>
      </c>
    </row>
    <row r="42" spans="1:9" x14ac:dyDescent="0.3">
      <c r="A42" s="8">
        <f>IF(B42&lt;&gt;"",ROWS($B$6:B42),"")</f>
        <v>37</v>
      </c>
      <c r="B42" s="1" t="s">
        <v>699</v>
      </c>
      <c r="C42" s="1" t="s">
        <v>700</v>
      </c>
      <c r="D42" s="1" t="s">
        <v>701</v>
      </c>
      <c r="E42" s="21">
        <v>1483.66</v>
      </c>
      <c r="F42" s="9">
        <v>280</v>
      </c>
      <c r="G42" s="9">
        <v>11</v>
      </c>
      <c r="H42" s="47">
        <v>43707</v>
      </c>
      <c r="I42" s="11" t="s">
        <v>352</v>
      </c>
    </row>
    <row r="43" spans="1:9" x14ac:dyDescent="0.3">
      <c r="A43" s="8">
        <f>IF(B43&lt;&gt;"",ROWS($B$6:B43),"")</f>
        <v>38</v>
      </c>
      <c r="B43" s="1" t="s">
        <v>79</v>
      </c>
      <c r="C43" s="1" t="s">
        <v>80</v>
      </c>
      <c r="D43" s="1" t="s">
        <v>81</v>
      </c>
      <c r="E43" s="21">
        <v>1292</v>
      </c>
      <c r="F43" s="9">
        <v>285</v>
      </c>
      <c r="G43" s="9">
        <v>2</v>
      </c>
      <c r="H43" s="47">
        <v>43406</v>
      </c>
      <c r="I43" s="11" t="s">
        <v>82</v>
      </c>
    </row>
    <row r="44" spans="1:9" x14ac:dyDescent="0.3">
      <c r="A44" s="8">
        <f>IF(B44&lt;&gt;"",ROWS($B$6:B44),"")</f>
        <v>39</v>
      </c>
      <c r="B44" s="1" t="s">
        <v>131</v>
      </c>
      <c r="C44" s="1" t="s">
        <v>131</v>
      </c>
      <c r="D44" s="1" t="s">
        <v>27</v>
      </c>
      <c r="E44" s="21">
        <v>1246.1300000000001</v>
      </c>
      <c r="F44" s="9">
        <v>321</v>
      </c>
      <c r="G44" s="9">
        <v>6</v>
      </c>
      <c r="H44" s="47">
        <v>43574</v>
      </c>
      <c r="I44" s="11" t="s">
        <v>132</v>
      </c>
    </row>
    <row r="45" spans="1:9" x14ac:dyDescent="0.3">
      <c r="A45" s="8">
        <f>IF(B45&lt;&gt;"",ROWS($B$6:B45),"")</f>
        <v>40</v>
      </c>
      <c r="B45" s="1" t="s">
        <v>229</v>
      </c>
      <c r="C45" s="1" t="s">
        <v>230</v>
      </c>
      <c r="D45" s="1" t="s">
        <v>231</v>
      </c>
      <c r="E45" s="21">
        <v>1150</v>
      </c>
      <c r="F45" s="9">
        <v>381</v>
      </c>
      <c r="G45" s="9">
        <v>3</v>
      </c>
      <c r="H45" s="47">
        <v>43637</v>
      </c>
      <c r="I45" s="11" t="s">
        <v>121</v>
      </c>
    </row>
    <row r="46" spans="1:9" x14ac:dyDescent="0.3">
      <c r="A46" s="8">
        <f>IF(B46&lt;&gt;"",ROWS($B$6:B46),"")</f>
        <v>41</v>
      </c>
      <c r="B46" s="1" t="s">
        <v>534</v>
      </c>
      <c r="C46" s="1" t="s">
        <v>535</v>
      </c>
      <c r="D46" s="1" t="s">
        <v>316</v>
      </c>
      <c r="E46" s="21">
        <v>940.66</v>
      </c>
      <c r="F46" s="9">
        <v>210</v>
      </c>
      <c r="G46" s="9">
        <v>8</v>
      </c>
      <c r="H46" s="47">
        <v>43707</v>
      </c>
      <c r="I46" s="11" t="s">
        <v>431</v>
      </c>
    </row>
    <row r="47" spans="1:9" x14ac:dyDescent="0.3">
      <c r="A47" s="8">
        <f>IF(B47&lt;&gt;"",ROWS($B$6:B47),"")</f>
        <v>42</v>
      </c>
      <c r="B47" s="1" t="s">
        <v>745</v>
      </c>
      <c r="C47" s="1" t="s">
        <v>746</v>
      </c>
      <c r="D47" s="1" t="s">
        <v>37</v>
      </c>
      <c r="E47" s="21">
        <v>926.2</v>
      </c>
      <c r="F47" s="9">
        <v>471</v>
      </c>
      <c r="G47" s="9">
        <v>1</v>
      </c>
      <c r="H47" s="47">
        <v>43294</v>
      </c>
      <c r="I47" s="11" t="s">
        <v>55</v>
      </c>
    </row>
    <row r="48" spans="1:9" x14ac:dyDescent="0.3">
      <c r="A48" s="8">
        <f>IF(B48&lt;&gt;"",ROWS($B$6:B48),"")</f>
        <v>43</v>
      </c>
      <c r="B48" s="1" t="s">
        <v>75</v>
      </c>
      <c r="C48" s="1" t="s">
        <v>76</v>
      </c>
      <c r="D48" s="1" t="s">
        <v>37</v>
      </c>
      <c r="E48" s="21">
        <v>785.3</v>
      </c>
      <c r="F48" s="9">
        <v>402</v>
      </c>
      <c r="G48" s="9">
        <v>3</v>
      </c>
      <c r="H48" s="47">
        <v>43476</v>
      </c>
      <c r="I48" s="11" t="s">
        <v>38</v>
      </c>
    </row>
    <row r="49" spans="1:9" x14ac:dyDescent="0.3">
      <c r="A49" s="8">
        <f>IF(B49&lt;&gt;"",ROWS($B$6:B49),"")</f>
        <v>44</v>
      </c>
      <c r="B49" s="1" t="s">
        <v>118</v>
      </c>
      <c r="C49" s="1" t="s">
        <v>119</v>
      </c>
      <c r="D49" s="1" t="s">
        <v>37</v>
      </c>
      <c r="E49" s="21">
        <v>753.2</v>
      </c>
      <c r="F49" s="9">
        <v>127</v>
      </c>
      <c r="G49" s="9" t="s">
        <v>814</v>
      </c>
      <c r="H49" s="47">
        <v>43630</v>
      </c>
      <c r="I49" s="11" t="s">
        <v>55</v>
      </c>
    </row>
    <row r="50" spans="1:9" x14ac:dyDescent="0.3">
      <c r="A50" s="8">
        <f>IF(B50&lt;&gt;"",ROWS($B$6:B50),"")</f>
        <v>45</v>
      </c>
      <c r="B50" s="1" t="s">
        <v>511</v>
      </c>
      <c r="C50" s="1" t="s">
        <v>512</v>
      </c>
      <c r="D50" s="1" t="s">
        <v>234</v>
      </c>
      <c r="E50" s="21">
        <v>529.23</v>
      </c>
      <c r="F50" s="9">
        <v>150</v>
      </c>
      <c r="G50" s="9">
        <v>2</v>
      </c>
      <c r="H50" s="47">
        <v>43574</v>
      </c>
      <c r="I50" s="11" t="s">
        <v>145</v>
      </c>
    </row>
    <row r="51" spans="1:9" x14ac:dyDescent="0.3">
      <c r="A51" s="8">
        <f>IF(B51&lt;&gt;"",ROWS($B$6:B51),"")</f>
        <v>46</v>
      </c>
      <c r="B51" s="1" t="s">
        <v>854</v>
      </c>
      <c r="C51" s="1" t="s">
        <v>855</v>
      </c>
      <c r="D51" s="1" t="s">
        <v>37</v>
      </c>
      <c r="E51" s="21">
        <v>331</v>
      </c>
      <c r="F51" s="9">
        <v>165</v>
      </c>
      <c r="G51" s="9">
        <v>1</v>
      </c>
      <c r="H51" s="47">
        <v>42916</v>
      </c>
      <c r="I51" s="11" t="s">
        <v>43</v>
      </c>
    </row>
    <row r="52" spans="1:9" x14ac:dyDescent="0.3">
      <c r="A52" s="8">
        <f>IF(B52&lt;&gt;"",ROWS($B$6:B52),"")</f>
        <v>47</v>
      </c>
      <c r="B52" s="1" t="s">
        <v>178</v>
      </c>
      <c r="C52" s="1" t="s">
        <v>179</v>
      </c>
      <c r="D52" s="1" t="s">
        <v>37</v>
      </c>
      <c r="E52" s="21">
        <v>324</v>
      </c>
      <c r="F52" s="9">
        <v>167</v>
      </c>
      <c r="G52" s="9">
        <v>1</v>
      </c>
      <c r="H52" s="47">
        <v>43434</v>
      </c>
      <c r="I52" s="11" t="s">
        <v>43</v>
      </c>
    </row>
    <row r="53" spans="1:9" x14ac:dyDescent="0.3">
      <c r="A53" s="8">
        <f>IF(B53&lt;&gt;"",ROWS($B$6:B53),"")</f>
        <v>48</v>
      </c>
      <c r="B53" s="1" t="s">
        <v>820</v>
      </c>
      <c r="C53" s="1" t="s">
        <v>821</v>
      </c>
      <c r="D53" s="1" t="s">
        <v>37</v>
      </c>
      <c r="E53" s="21">
        <v>300</v>
      </c>
      <c r="F53" s="9">
        <v>150</v>
      </c>
      <c r="G53" s="9">
        <v>4</v>
      </c>
      <c r="H53" s="47">
        <v>43315</v>
      </c>
      <c r="I53" s="11" t="s">
        <v>38</v>
      </c>
    </row>
    <row r="54" spans="1:9" x14ac:dyDescent="0.3">
      <c r="A54" s="8">
        <f>IF(B54&lt;&gt;"",ROWS($B$6:B54),"")</f>
        <v>49</v>
      </c>
      <c r="B54" s="1" t="s">
        <v>554</v>
      </c>
      <c r="C54" s="1" t="s">
        <v>555</v>
      </c>
      <c r="D54" s="1" t="s">
        <v>183</v>
      </c>
      <c r="E54" s="21">
        <v>253.5</v>
      </c>
      <c r="F54" s="9">
        <v>76</v>
      </c>
      <c r="G54" s="9">
        <v>4</v>
      </c>
      <c r="H54" s="47">
        <v>43560</v>
      </c>
      <c r="I54" s="11" t="s">
        <v>132</v>
      </c>
    </row>
    <row r="55" spans="1:9" x14ac:dyDescent="0.3">
      <c r="A55" s="8">
        <f>IF(B55&lt;&gt;"",ROWS($B$6:B55),"")</f>
        <v>50</v>
      </c>
      <c r="B55" s="1" t="s">
        <v>865</v>
      </c>
      <c r="C55" s="1" t="s">
        <v>866</v>
      </c>
      <c r="D55" s="1" t="s">
        <v>37</v>
      </c>
      <c r="E55" s="21">
        <v>243.5</v>
      </c>
      <c r="F55" s="9">
        <v>129</v>
      </c>
      <c r="G55" s="9">
        <v>1</v>
      </c>
      <c r="H55" s="47">
        <v>43105</v>
      </c>
      <c r="I55" s="11" t="s">
        <v>38</v>
      </c>
    </row>
    <row r="56" spans="1:9" x14ac:dyDescent="0.3">
      <c r="A56" s="8">
        <f>IF(B56&lt;&gt;"",ROWS($B$6:B56),"")</f>
        <v>51</v>
      </c>
      <c r="B56" s="1" t="s">
        <v>464</v>
      </c>
      <c r="C56" s="1" t="s">
        <v>464</v>
      </c>
      <c r="D56" s="1" t="s">
        <v>27</v>
      </c>
      <c r="E56" s="21">
        <v>229</v>
      </c>
      <c r="F56" s="9">
        <v>63</v>
      </c>
      <c r="G56" s="9">
        <v>2</v>
      </c>
      <c r="H56" s="47">
        <v>43189</v>
      </c>
      <c r="I56" s="11" t="s">
        <v>465</v>
      </c>
    </row>
    <row r="57" spans="1:9" x14ac:dyDescent="0.3">
      <c r="A57" s="8">
        <f>IF(B57&lt;&gt;"",ROWS($B$6:B57),"")</f>
        <v>52</v>
      </c>
      <c r="B57" s="1" t="s">
        <v>456</v>
      </c>
      <c r="C57" s="1" t="s">
        <v>457</v>
      </c>
      <c r="D57" s="1" t="s">
        <v>330</v>
      </c>
      <c r="E57" s="21">
        <v>208.47</v>
      </c>
      <c r="F57" s="9">
        <v>56</v>
      </c>
      <c r="G57" s="9">
        <v>2</v>
      </c>
      <c r="H57" s="47">
        <v>43560</v>
      </c>
      <c r="I57" s="11" t="s">
        <v>132</v>
      </c>
    </row>
    <row r="58" spans="1:9" x14ac:dyDescent="0.3">
      <c r="A58" s="8">
        <f>IF(B58&lt;&gt;"",ROWS($B$6:B58),"")</f>
        <v>53</v>
      </c>
      <c r="B58" s="1" t="s">
        <v>96</v>
      </c>
      <c r="C58" s="1" t="s">
        <v>97</v>
      </c>
      <c r="D58" s="1" t="s">
        <v>98</v>
      </c>
      <c r="E58" s="21">
        <v>194.4</v>
      </c>
      <c r="F58" s="9">
        <v>95</v>
      </c>
      <c r="G58" s="9">
        <v>1</v>
      </c>
      <c r="H58" s="47">
        <v>43504</v>
      </c>
      <c r="I58" s="11" t="s">
        <v>34</v>
      </c>
    </row>
    <row r="59" spans="1:9" x14ac:dyDescent="0.3">
      <c r="A59" s="8">
        <f>IF(B59&lt;&gt;"",ROWS($B$6:B59),"")</f>
        <v>54</v>
      </c>
      <c r="B59" s="1" t="s">
        <v>314</v>
      </c>
      <c r="C59" s="1" t="s">
        <v>315</v>
      </c>
      <c r="D59" s="1" t="s">
        <v>316</v>
      </c>
      <c r="E59" s="21">
        <v>180</v>
      </c>
      <c r="F59" s="9">
        <v>94</v>
      </c>
      <c r="G59" s="9">
        <v>1</v>
      </c>
      <c r="H59" s="47">
        <v>43469</v>
      </c>
      <c r="I59" s="11" t="s">
        <v>40</v>
      </c>
    </row>
    <row r="60" spans="1:9" x14ac:dyDescent="0.3">
      <c r="A60" s="8">
        <f>IF(B60&lt;&gt;"",ROWS($B$6:B60),"")</f>
        <v>55</v>
      </c>
      <c r="B60" s="1" t="s">
        <v>219</v>
      </c>
      <c r="C60" s="1" t="s">
        <v>220</v>
      </c>
      <c r="D60" s="1" t="s">
        <v>221</v>
      </c>
      <c r="E60" s="21">
        <v>164</v>
      </c>
      <c r="F60" s="9">
        <v>36</v>
      </c>
      <c r="G60" s="9">
        <v>1</v>
      </c>
      <c r="H60" s="47">
        <v>43588</v>
      </c>
      <c r="I60" s="11" t="s">
        <v>40</v>
      </c>
    </row>
    <row r="61" spans="1:9" x14ac:dyDescent="0.3">
      <c r="A61" s="8">
        <f>IF(B61&lt;&gt;"",ROWS($B$6:B61),"")</f>
        <v>56</v>
      </c>
      <c r="B61" s="1" t="s">
        <v>397</v>
      </c>
      <c r="C61" s="1" t="s">
        <v>398</v>
      </c>
      <c r="D61" s="1" t="s">
        <v>37</v>
      </c>
      <c r="E61" s="21">
        <v>156.5</v>
      </c>
      <c r="F61" s="9">
        <v>77</v>
      </c>
      <c r="G61" s="9">
        <v>1</v>
      </c>
      <c r="H61" s="47">
        <v>43448</v>
      </c>
      <c r="I61" s="11" t="s">
        <v>55</v>
      </c>
    </row>
    <row r="62" spans="1:9" x14ac:dyDescent="0.3">
      <c r="A62" s="8">
        <f>IF(B62&lt;&gt;"",ROWS($B$6:B62),"")</f>
        <v>57</v>
      </c>
      <c r="B62" s="1" t="s">
        <v>800</v>
      </c>
      <c r="C62" s="1" t="s">
        <v>801</v>
      </c>
      <c r="D62" s="1" t="s">
        <v>37</v>
      </c>
      <c r="E62" s="21">
        <v>156</v>
      </c>
      <c r="F62" s="9">
        <v>39</v>
      </c>
      <c r="G62" s="9">
        <v>2</v>
      </c>
      <c r="H62" s="47">
        <v>43560</v>
      </c>
      <c r="I62" s="11" t="s">
        <v>132</v>
      </c>
    </row>
    <row r="63" spans="1:9" x14ac:dyDescent="0.3">
      <c r="A63" s="8">
        <f>IF(B63&lt;&gt;"",ROWS($B$6:B63),"")</f>
        <v>58</v>
      </c>
      <c r="B63" s="1" t="s">
        <v>458</v>
      </c>
      <c r="C63" s="1" t="s">
        <v>459</v>
      </c>
      <c r="D63" s="1" t="s">
        <v>27</v>
      </c>
      <c r="E63" s="21">
        <v>137</v>
      </c>
      <c r="F63" s="9">
        <v>34</v>
      </c>
      <c r="G63" s="9">
        <v>1</v>
      </c>
      <c r="H63" s="47">
        <v>43560</v>
      </c>
      <c r="I63" s="11" t="s">
        <v>460</v>
      </c>
    </row>
    <row r="64" spans="1:9" x14ac:dyDescent="0.3">
      <c r="A64" s="8">
        <f>IF(B64&lt;&gt;"",ROWS($B$6:B64),"")</f>
        <v>59</v>
      </c>
      <c r="B64" s="1" t="s">
        <v>39</v>
      </c>
      <c r="C64" s="1" t="s">
        <v>39</v>
      </c>
      <c r="D64" s="1" t="s">
        <v>27</v>
      </c>
      <c r="E64" s="21">
        <v>125</v>
      </c>
      <c r="F64" s="9">
        <v>26</v>
      </c>
      <c r="G64" s="9">
        <v>1</v>
      </c>
      <c r="H64" s="47">
        <v>43490</v>
      </c>
      <c r="I64" s="11" t="s">
        <v>40</v>
      </c>
    </row>
    <row r="65" spans="1:9" x14ac:dyDescent="0.3">
      <c r="A65" s="8">
        <f>IF(B65&lt;&gt;"",ROWS($B$6:B65),"")</f>
        <v>60</v>
      </c>
      <c r="B65" s="1" t="s">
        <v>544</v>
      </c>
      <c r="C65" s="1" t="s">
        <v>544</v>
      </c>
      <c r="D65" s="1" t="s">
        <v>545</v>
      </c>
      <c r="E65" s="21">
        <v>121</v>
      </c>
      <c r="F65" s="9">
        <v>70</v>
      </c>
      <c r="G65" s="9">
        <v>1</v>
      </c>
      <c r="H65" s="47">
        <v>43616</v>
      </c>
      <c r="I65" s="11" t="s">
        <v>546</v>
      </c>
    </row>
    <row r="66" spans="1:9" x14ac:dyDescent="0.3">
      <c r="A66" s="8">
        <f>IF(B66&lt;&gt;"",ROWS($B$6:B66),"")</f>
        <v>61</v>
      </c>
      <c r="B66" s="1" t="s">
        <v>747</v>
      </c>
      <c r="C66" s="1" t="s">
        <v>748</v>
      </c>
      <c r="D66" s="1" t="s">
        <v>330</v>
      </c>
      <c r="E66" s="21">
        <v>121</v>
      </c>
      <c r="F66" s="9">
        <v>29</v>
      </c>
      <c r="G66" s="9">
        <v>1</v>
      </c>
      <c r="H66" s="47">
        <v>43560</v>
      </c>
      <c r="I66" s="11" t="s">
        <v>132</v>
      </c>
    </row>
    <row r="67" spans="1:9" x14ac:dyDescent="0.3">
      <c r="A67" s="8">
        <f>IF(B67&lt;&gt;"",ROWS($B$6:B67),"")</f>
        <v>62</v>
      </c>
      <c r="B67" s="1" t="s">
        <v>758</v>
      </c>
      <c r="C67" s="1" t="s">
        <v>759</v>
      </c>
      <c r="D67" s="1" t="s">
        <v>760</v>
      </c>
      <c r="E67" s="21">
        <v>116</v>
      </c>
      <c r="F67" s="9">
        <v>32</v>
      </c>
      <c r="G67" s="9">
        <v>2</v>
      </c>
      <c r="H67" s="47">
        <v>43560</v>
      </c>
      <c r="I67" s="11" t="s">
        <v>132</v>
      </c>
    </row>
    <row r="68" spans="1:9" x14ac:dyDescent="0.3">
      <c r="A68" s="8">
        <f>IF(B68&lt;&gt;"",ROWS($B$6:B68),"")</f>
        <v>63</v>
      </c>
      <c r="B68" s="1" t="s">
        <v>241</v>
      </c>
      <c r="C68" s="1" t="s">
        <v>241</v>
      </c>
      <c r="D68" s="1" t="s">
        <v>242</v>
      </c>
      <c r="E68" s="21">
        <v>108.18</v>
      </c>
      <c r="F68" s="9">
        <v>18</v>
      </c>
      <c r="G68" s="9" t="s">
        <v>814</v>
      </c>
      <c r="H68" s="47">
        <v>43644</v>
      </c>
      <c r="I68" s="11" t="s">
        <v>40</v>
      </c>
    </row>
    <row r="69" spans="1:9" x14ac:dyDescent="0.3">
      <c r="A69" s="8">
        <f>IF(B69&lt;&gt;"",ROWS($B$6:B69),"")</f>
        <v>64</v>
      </c>
      <c r="B69" s="1" t="s">
        <v>522</v>
      </c>
      <c r="C69" s="1" t="s">
        <v>523</v>
      </c>
      <c r="D69" s="1" t="s">
        <v>524</v>
      </c>
      <c r="E69" s="21">
        <v>108.09</v>
      </c>
      <c r="F69" s="9">
        <v>23</v>
      </c>
      <c r="G69" s="9">
        <v>1</v>
      </c>
      <c r="H69" s="47">
        <v>43560</v>
      </c>
      <c r="I69" s="11" t="s">
        <v>132</v>
      </c>
    </row>
    <row r="70" spans="1:9" x14ac:dyDescent="0.3">
      <c r="A70" s="8">
        <f>IF(B70&lt;&gt;"",ROWS($B$6:B70),"")</f>
        <v>65</v>
      </c>
      <c r="B70" s="1" t="s">
        <v>672</v>
      </c>
      <c r="C70" s="1" t="s">
        <v>673</v>
      </c>
      <c r="D70" s="1" t="s">
        <v>506</v>
      </c>
      <c r="E70" s="21">
        <v>90.9</v>
      </c>
      <c r="F70" s="9">
        <v>40</v>
      </c>
      <c r="G70" s="9">
        <v>2</v>
      </c>
      <c r="H70" s="47">
        <v>43560</v>
      </c>
      <c r="I70" s="11" t="s">
        <v>132</v>
      </c>
    </row>
    <row r="71" spans="1:9" x14ac:dyDescent="0.3">
      <c r="A71" s="8">
        <f>IF(B71&lt;&gt;"",ROWS($B$6:B71),"")</f>
        <v>66</v>
      </c>
      <c r="B71" s="1" t="s">
        <v>630</v>
      </c>
      <c r="C71" s="1" t="s">
        <v>631</v>
      </c>
      <c r="D71" s="1" t="s">
        <v>632</v>
      </c>
      <c r="E71" s="21">
        <v>87</v>
      </c>
      <c r="F71" s="9">
        <v>28</v>
      </c>
      <c r="G71" s="9">
        <v>1</v>
      </c>
      <c r="H71" s="47">
        <v>43581</v>
      </c>
      <c r="I71" s="11" t="s">
        <v>352</v>
      </c>
    </row>
    <row r="72" spans="1:9" x14ac:dyDescent="0.3">
      <c r="A72" s="8">
        <f>IF(B72&lt;&gt;"",ROWS($B$6:B72),"")</f>
        <v>67</v>
      </c>
      <c r="B72" s="1" t="s">
        <v>810</v>
      </c>
      <c r="C72" s="1" t="s">
        <v>811</v>
      </c>
      <c r="D72" s="1" t="s">
        <v>37</v>
      </c>
      <c r="E72" s="21">
        <v>74.5</v>
      </c>
      <c r="F72" s="9">
        <v>36</v>
      </c>
      <c r="G72" s="9">
        <v>2</v>
      </c>
      <c r="H72" s="47">
        <v>43084</v>
      </c>
      <c r="I72" s="11" t="s">
        <v>82</v>
      </c>
    </row>
    <row r="73" spans="1:9" x14ac:dyDescent="0.3">
      <c r="A73" s="8">
        <f>IF(B73&lt;&gt;"",ROWS($B$6:B73),"")</f>
        <v>68</v>
      </c>
      <c r="B73" s="1" t="s">
        <v>576</v>
      </c>
      <c r="C73" s="1" t="s">
        <v>577</v>
      </c>
      <c r="D73" s="1" t="s">
        <v>37</v>
      </c>
      <c r="E73" s="21">
        <v>70</v>
      </c>
      <c r="F73" s="9">
        <v>35</v>
      </c>
      <c r="G73" s="9">
        <v>1</v>
      </c>
      <c r="H73" s="47">
        <v>43378</v>
      </c>
      <c r="I73" s="11" t="s">
        <v>34</v>
      </c>
    </row>
    <row r="74" spans="1:9" x14ac:dyDescent="0.3">
      <c r="A74" s="8">
        <f>IF(B74&lt;&gt;"",ROWS($B$6:B74),"")</f>
        <v>69</v>
      </c>
      <c r="B74" s="1" t="s">
        <v>235</v>
      </c>
      <c r="C74" s="1" t="s">
        <v>236</v>
      </c>
      <c r="D74" s="1" t="s">
        <v>237</v>
      </c>
      <c r="E74" s="21">
        <v>68.5</v>
      </c>
      <c r="F74" s="9">
        <v>20</v>
      </c>
      <c r="G74" s="9">
        <v>1</v>
      </c>
      <c r="H74" s="47">
        <v>43483</v>
      </c>
      <c r="I74" s="11" t="s">
        <v>82</v>
      </c>
    </row>
    <row r="75" spans="1:9" x14ac:dyDescent="0.3">
      <c r="A75" s="8">
        <f>IF(B75&lt;&gt;"",ROWS($B$6:B75),"")</f>
        <v>70</v>
      </c>
      <c r="B75" s="1" t="s">
        <v>288</v>
      </c>
      <c r="C75" s="1" t="s">
        <v>289</v>
      </c>
      <c r="D75" s="1" t="s">
        <v>139</v>
      </c>
      <c r="E75" s="21">
        <v>61</v>
      </c>
      <c r="F75" s="9">
        <v>17</v>
      </c>
      <c r="G75" s="9">
        <v>1</v>
      </c>
      <c r="H75" s="47">
        <v>43644</v>
      </c>
      <c r="I75" s="11" t="s">
        <v>43</v>
      </c>
    </row>
    <row r="76" spans="1:9" x14ac:dyDescent="0.3">
      <c r="A76" s="8">
        <f>IF(B76&lt;&gt;"",ROWS($B$6:B76),"")</f>
        <v>71</v>
      </c>
      <c r="B76" s="1" t="s">
        <v>161</v>
      </c>
      <c r="C76" s="1" t="s">
        <v>162</v>
      </c>
      <c r="D76" s="1" t="s">
        <v>37</v>
      </c>
      <c r="E76" s="21">
        <v>61</v>
      </c>
      <c r="F76" s="9">
        <v>8</v>
      </c>
      <c r="G76" s="9">
        <v>1</v>
      </c>
      <c r="H76" s="47">
        <v>43546</v>
      </c>
      <c r="I76" s="11" t="s">
        <v>43</v>
      </c>
    </row>
    <row r="77" spans="1:9" x14ac:dyDescent="0.3">
      <c r="A77" s="8">
        <f>IF(B77&lt;&gt;"",ROWS($B$6:B77),"")</f>
        <v>72</v>
      </c>
      <c r="B77" s="1" t="s">
        <v>173</v>
      </c>
      <c r="C77" s="1" t="s">
        <v>174</v>
      </c>
      <c r="D77" s="1" t="s">
        <v>175</v>
      </c>
      <c r="E77" s="21">
        <v>58</v>
      </c>
      <c r="F77" s="9">
        <v>12</v>
      </c>
      <c r="G77" s="9">
        <v>1</v>
      </c>
      <c r="H77" s="47">
        <v>43385</v>
      </c>
      <c r="I77" s="11" t="s">
        <v>40</v>
      </c>
    </row>
    <row r="78" spans="1:9" x14ac:dyDescent="0.3">
      <c r="A78" s="8">
        <f>IF(B78&lt;&gt;"",ROWS($B$6:B78),"")</f>
        <v>73</v>
      </c>
      <c r="B78" s="1" t="s">
        <v>359</v>
      </c>
      <c r="C78" s="1" t="s">
        <v>360</v>
      </c>
      <c r="D78" s="1" t="s">
        <v>37</v>
      </c>
      <c r="E78" s="21">
        <v>57.5</v>
      </c>
      <c r="F78" s="9">
        <v>10</v>
      </c>
      <c r="G78" s="9">
        <v>2</v>
      </c>
      <c r="H78" s="47">
        <v>43658</v>
      </c>
      <c r="I78" s="11" t="s">
        <v>94</v>
      </c>
    </row>
    <row r="79" spans="1:9" x14ac:dyDescent="0.3">
      <c r="A79" s="8">
        <f>IF(B79&lt;&gt;"",ROWS($B$6:B79),"")</f>
        <v>74</v>
      </c>
      <c r="B79" s="1" t="s">
        <v>379</v>
      </c>
      <c r="C79" s="1" t="s">
        <v>380</v>
      </c>
      <c r="D79" s="1" t="s">
        <v>381</v>
      </c>
      <c r="E79" s="21">
        <v>49.95</v>
      </c>
      <c r="F79" s="9">
        <v>11</v>
      </c>
      <c r="G79" s="9">
        <v>1</v>
      </c>
      <c r="H79" s="47">
        <v>43560</v>
      </c>
      <c r="I79" s="11" t="s">
        <v>132</v>
      </c>
    </row>
    <row r="80" spans="1:9" x14ac:dyDescent="0.3">
      <c r="A80" s="8">
        <f>IF(B80&lt;&gt;"",ROWS($B$6:B80),"")</f>
        <v>75</v>
      </c>
      <c r="B80" s="1" t="s">
        <v>921</v>
      </c>
      <c r="C80" s="1" t="s">
        <v>922</v>
      </c>
      <c r="D80" s="1" t="s">
        <v>923</v>
      </c>
      <c r="E80" s="21">
        <v>44</v>
      </c>
      <c r="F80" s="9">
        <v>22</v>
      </c>
      <c r="G80" s="9">
        <v>1</v>
      </c>
      <c r="H80" s="47">
        <v>42748</v>
      </c>
      <c r="I80" s="11" t="s">
        <v>40</v>
      </c>
    </row>
    <row r="81" spans="1:9" x14ac:dyDescent="0.3">
      <c r="A81" s="8">
        <f>IF(B81&lt;&gt;"",ROWS($B$6:B81),"")</f>
        <v>76</v>
      </c>
      <c r="B81" s="1" t="s">
        <v>711</v>
      </c>
      <c r="C81" s="1" t="s">
        <v>712</v>
      </c>
      <c r="D81" s="1" t="s">
        <v>316</v>
      </c>
      <c r="E81" s="21">
        <v>28.7</v>
      </c>
      <c r="F81" s="9">
        <v>6</v>
      </c>
      <c r="G81" s="9">
        <v>1</v>
      </c>
      <c r="H81" s="47">
        <v>43560</v>
      </c>
      <c r="I81" s="11" t="s">
        <v>132</v>
      </c>
    </row>
    <row r="82" spans="1:9" x14ac:dyDescent="0.3">
      <c r="A82" s="8">
        <f>IF(B82&lt;&gt;"",ROWS($B$6:B82),"")</f>
        <v>77</v>
      </c>
      <c r="B82" s="1" t="s">
        <v>689</v>
      </c>
      <c r="C82" s="1" t="s">
        <v>690</v>
      </c>
      <c r="D82" s="1" t="s">
        <v>691</v>
      </c>
      <c r="E82" s="21">
        <v>27.05</v>
      </c>
      <c r="F82" s="9">
        <v>6</v>
      </c>
      <c r="G82" s="9">
        <v>1</v>
      </c>
      <c r="H82" s="47">
        <v>43560</v>
      </c>
      <c r="I82" s="11" t="s">
        <v>132</v>
      </c>
    </row>
    <row r="83" spans="1:9" x14ac:dyDescent="0.3">
      <c r="A83" s="8">
        <f>IF(B83&lt;&gt;"",ROWS($B$6:B83),"")</f>
        <v>78</v>
      </c>
      <c r="B83" s="1" t="s">
        <v>95</v>
      </c>
      <c r="C83" s="1" t="s">
        <v>95</v>
      </c>
      <c r="D83" s="1" t="s">
        <v>27</v>
      </c>
      <c r="E83" s="21">
        <v>25</v>
      </c>
      <c r="F83" s="9">
        <v>5</v>
      </c>
      <c r="G83" s="9">
        <v>1</v>
      </c>
      <c r="H83" s="47">
        <v>43567</v>
      </c>
      <c r="I83" s="11" t="s">
        <v>40</v>
      </c>
    </row>
    <row r="84" spans="1:9" x14ac:dyDescent="0.3">
      <c r="E84" s="19">
        <f>SUBTOTAL(109,Table3_Rugpjūtis[Pajamos])</f>
        <v>2047452.8799999997</v>
      </c>
      <c r="F84" s="12">
        <f>SUBTOTAL(109,Table3_Rugpjūtis[Žiūrovų skaičius])</f>
        <v>383959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2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21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83</v>
      </c>
      <c r="C6" s="1" t="s">
        <v>84</v>
      </c>
      <c r="D6" s="1" t="s">
        <v>37</v>
      </c>
      <c r="E6" s="21">
        <v>247719.4</v>
      </c>
      <c r="F6" s="9">
        <v>38779</v>
      </c>
      <c r="G6" s="9" t="s">
        <v>85</v>
      </c>
      <c r="H6" s="47">
        <v>43714</v>
      </c>
      <c r="I6" s="11" t="s">
        <v>34</v>
      </c>
    </row>
    <row r="7" spans="1:9" x14ac:dyDescent="0.3">
      <c r="A7" s="8">
        <f>IF(B7&lt;&gt;"",ROWS($B$6:B7),"")</f>
        <v>2</v>
      </c>
      <c r="B7" s="1" t="s">
        <v>65</v>
      </c>
      <c r="C7" s="1" t="s">
        <v>66</v>
      </c>
      <c r="D7" s="1" t="s">
        <v>67</v>
      </c>
      <c r="E7" s="21">
        <v>165332</v>
      </c>
      <c r="F7" s="9">
        <v>34210</v>
      </c>
      <c r="G7" s="9" t="s">
        <v>213</v>
      </c>
      <c r="H7" s="47">
        <v>43700</v>
      </c>
      <c r="I7" s="11" t="s">
        <v>55</v>
      </c>
    </row>
    <row r="8" spans="1:9" x14ac:dyDescent="0.3">
      <c r="A8" s="8">
        <f>IF(B8&lt;&gt;"",ROWS($B$6:B8),"")</f>
        <v>3</v>
      </c>
      <c r="B8" s="1" t="s">
        <v>93</v>
      </c>
      <c r="C8" s="1" t="s">
        <v>93</v>
      </c>
      <c r="D8" s="1" t="s">
        <v>37</v>
      </c>
      <c r="E8" s="21">
        <v>157349.28</v>
      </c>
      <c r="F8" s="9">
        <v>23870</v>
      </c>
      <c r="G8" s="9">
        <v>16</v>
      </c>
      <c r="H8" s="47">
        <v>43728</v>
      </c>
      <c r="I8" s="11" t="s">
        <v>94</v>
      </c>
    </row>
    <row r="9" spans="1:9" x14ac:dyDescent="0.3">
      <c r="A9" s="8">
        <f>IF(B9&lt;&gt;"",ROWS($B$6:B9),"")</f>
        <v>4</v>
      </c>
      <c r="B9" s="1" t="s">
        <v>52</v>
      </c>
      <c r="C9" s="1" t="s">
        <v>53</v>
      </c>
      <c r="D9" s="1" t="s">
        <v>54</v>
      </c>
      <c r="E9" s="21">
        <v>127371.03999999996</v>
      </c>
      <c r="F9" s="9">
        <v>20739</v>
      </c>
      <c r="G9" s="9" t="s">
        <v>70</v>
      </c>
      <c r="H9" s="47">
        <v>43693</v>
      </c>
      <c r="I9" s="11" t="s">
        <v>55</v>
      </c>
    </row>
    <row r="10" spans="1:9" x14ac:dyDescent="0.3">
      <c r="A10" s="8">
        <f>IF(B10&lt;&gt;"",ROWS($B$6:B10),"")</f>
        <v>5</v>
      </c>
      <c r="B10" s="1" t="s">
        <v>127</v>
      </c>
      <c r="C10" s="1" t="s">
        <v>128</v>
      </c>
      <c r="D10" s="1" t="s">
        <v>37</v>
      </c>
      <c r="E10" s="21">
        <v>108353.59999999996</v>
      </c>
      <c r="F10" s="9">
        <v>21199</v>
      </c>
      <c r="G10" s="9" t="s">
        <v>33</v>
      </c>
      <c r="H10" s="47">
        <v>43721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108</v>
      </c>
      <c r="C11" s="1" t="s">
        <v>109</v>
      </c>
      <c r="D11" s="1" t="s">
        <v>37</v>
      </c>
      <c r="E11" s="21">
        <v>106493.41</v>
      </c>
      <c r="F11" s="9">
        <v>17054</v>
      </c>
      <c r="G11" s="9" t="s">
        <v>110</v>
      </c>
      <c r="H11" s="47">
        <v>43728</v>
      </c>
      <c r="I11" s="11" t="s">
        <v>40</v>
      </c>
    </row>
    <row r="12" spans="1:9" x14ac:dyDescent="0.3">
      <c r="A12" s="8">
        <f>IF(B12&lt;&gt;"",ROWS($B$6:B12),"")</f>
        <v>7</v>
      </c>
      <c r="B12" s="1" t="s">
        <v>267</v>
      </c>
      <c r="C12" s="1" t="s">
        <v>268</v>
      </c>
      <c r="D12" s="1" t="s">
        <v>269</v>
      </c>
      <c r="E12" s="21">
        <v>46912.5</v>
      </c>
      <c r="F12" s="9">
        <v>7999</v>
      </c>
      <c r="G12" s="9">
        <v>16</v>
      </c>
      <c r="H12" s="47">
        <v>43721</v>
      </c>
      <c r="I12" s="11" t="s">
        <v>43</v>
      </c>
    </row>
    <row r="13" spans="1:9" x14ac:dyDescent="0.3">
      <c r="A13" s="8">
        <f>IF(B13&lt;&gt;"",ROWS($B$6:B13),"")</f>
        <v>8</v>
      </c>
      <c r="B13" s="1" t="s">
        <v>238</v>
      </c>
      <c r="C13" s="1" t="s">
        <v>238</v>
      </c>
      <c r="D13" s="1" t="s">
        <v>239</v>
      </c>
      <c r="E13" s="21">
        <v>40535.769999999997</v>
      </c>
      <c r="F13" s="9">
        <v>7167</v>
      </c>
      <c r="G13" s="9">
        <v>22</v>
      </c>
      <c r="H13" s="47">
        <v>43728</v>
      </c>
      <c r="I13" s="11" t="s">
        <v>240</v>
      </c>
    </row>
    <row r="14" spans="1:9" x14ac:dyDescent="0.3">
      <c r="A14" s="8">
        <f>IF(B14&lt;&gt;"",ROWS($B$6:B14),"")</f>
        <v>9</v>
      </c>
      <c r="B14" s="1" t="s">
        <v>152</v>
      </c>
      <c r="C14" s="1" t="s">
        <v>152</v>
      </c>
      <c r="D14" s="1" t="s">
        <v>27</v>
      </c>
      <c r="E14" s="21">
        <v>37867.089999999997</v>
      </c>
      <c r="F14" s="9">
        <v>6949</v>
      </c>
      <c r="G14" s="9">
        <v>10</v>
      </c>
      <c r="H14" s="47">
        <v>43693</v>
      </c>
      <c r="I14" s="11" t="s">
        <v>153</v>
      </c>
    </row>
    <row r="15" spans="1:9" x14ac:dyDescent="0.3">
      <c r="A15" s="8">
        <f>IF(B15&lt;&gt;"",ROWS($B$6:B15),"")</f>
        <v>10</v>
      </c>
      <c r="B15" s="1" t="s">
        <v>248</v>
      </c>
      <c r="C15" s="1" t="s">
        <v>249</v>
      </c>
      <c r="D15" s="1" t="s">
        <v>250</v>
      </c>
      <c r="E15" s="21">
        <v>34892.14</v>
      </c>
      <c r="F15" s="9">
        <v>6982</v>
      </c>
      <c r="G15" s="9" t="s">
        <v>213</v>
      </c>
      <c r="H15" s="47">
        <v>43735</v>
      </c>
      <c r="I15" s="11" t="s">
        <v>40</v>
      </c>
    </row>
    <row r="16" spans="1:9" x14ac:dyDescent="0.3">
      <c r="A16" s="8">
        <f>IF(B16&lt;&gt;"",ROWS($B$6:B16),"")</f>
        <v>11</v>
      </c>
      <c r="B16" s="1" t="s">
        <v>35</v>
      </c>
      <c r="C16" s="1" t="s">
        <v>36</v>
      </c>
      <c r="D16" s="1" t="s">
        <v>37</v>
      </c>
      <c r="E16" s="21">
        <v>34726.93</v>
      </c>
      <c r="F16" s="9">
        <v>6994</v>
      </c>
      <c r="G16" s="9">
        <v>13</v>
      </c>
      <c r="H16" s="47">
        <v>43665</v>
      </c>
      <c r="I16" s="11" t="s">
        <v>38</v>
      </c>
    </row>
    <row r="17" spans="1:9" x14ac:dyDescent="0.3">
      <c r="A17" s="8">
        <f>IF(B17&lt;&gt;"",ROWS($B$6:B17),"")</f>
        <v>12</v>
      </c>
      <c r="B17" s="1" t="s">
        <v>86</v>
      </c>
      <c r="C17" s="1" t="s">
        <v>87</v>
      </c>
      <c r="D17" s="1" t="s">
        <v>37</v>
      </c>
      <c r="E17" s="21">
        <v>33831.870000000003</v>
      </c>
      <c r="F17" s="9">
        <v>7140</v>
      </c>
      <c r="G17" s="9">
        <v>13</v>
      </c>
      <c r="H17" s="47">
        <v>43686</v>
      </c>
      <c r="I17" s="11" t="s">
        <v>38</v>
      </c>
    </row>
    <row r="18" spans="1:9" x14ac:dyDescent="0.3">
      <c r="A18" s="8">
        <f>IF(B18&lt;&gt;"",ROWS($B$6:B18),"")</f>
        <v>13</v>
      </c>
      <c r="B18" s="1" t="s">
        <v>338</v>
      </c>
      <c r="C18" s="1" t="s">
        <v>339</v>
      </c>
      <c r="D18" s="1" t="s">
        <v>27</v>
      </c>
      <c r="E18" s="21">
        <v>28180.86</v>
      </c>
      <c r="F18" s="9">
        <v>5349</v>
      </c>
      <c r="G18" s="9" t="s">
        <v>340</v>
      </c>
      <c r="H18" s="47">
        <v>43714</v>
      </c>
      <c r="I18" s="11" t="s">
        <v>40</v>
      </c>
    </row>
    <row r="19" spans="1:9" x14ac:dyDescent="0.3">
      <c r="A19" s="8">
        <f>IF(B19&lt;&gt;"",ROWS($B$6:B19),"")</f>
        <v>14</v>
      </c>
      <c r="B19" s="1" t="s">
        <v>227</v>
      </c>
      <c r="C19" s="1" t="s">
        <v>228</v>
      </c>
      <c r="D19" s="1" t="s">
        <v>37</v>
      </c>
      <c r="E19" s="21">
        <v>27667</v>
      </c>
      <c r="F19" s="9">
        <v>4879</v>
      </c>
      <c r="G19" s="9">
        <v>9</v>
      </c>
      <c r="H19" s="47">
        <v>43700</v>
      </c>
      <c r="I19" s="11" t="s">
        <v>43</v>
      </c>
    </row>
    <row r="20" spans="1:9" x14ac:dyDescent="0.3">
      <c r="A20" s="8">
        <f>IF(B20&lt;&gt;"",ROWS($B$6:B20),"")</f>
        <v>15</v>
      </c>
      <c r="B20" s="1" t="s">
        <v>206</v>
      </c>
      <c r="C20" s="1" t="s">
        <v>207</v>
      </c>
      <c r="D20" s="1" t="s">
        <v>37</v>
      </c>
      <c r="E20" s="21">
        <v>25280.76</v>
      </c>
      <c r="F20" s="9">
        <v>4217</v>
      </c>
      <c r="G20" s="9">
        <v>9</v>
      </c>
      <c r="H20" s="47">
        <v>43700</v>
      </c>
      <c r="I20" s="11" t="s">
        <v>94</v>
      </c>
    </row>
    <row r="21" spans="1:9" x14ac:dyDescent="0.3">
      <c r="A21" s="8">
        <f>IF(B21&lt;&gt;"",ROWS($B$6:B21),"")</f>
        <v>16</v>
      </c>
      <c r="B21" s="1" t="s">
        <v>357</v>
      </c>
      <c r="C21" s="1" t="s">
        <v>358</v>
      </c>
      <c r="D21" s="1" t="s">
        <v>37</v>
      </c>
      <c r="E21" s="21">
        <v>22898</v>
      </c>
      <c r="F21" s="9">
        <v>3791</v>
      </c>
      <c r="G21" s="9">
        <v>12</v>
      </c>
      <c r="H21" s="47">
        <v>43728</v>
      </c>
      <c r="I21" s="11" t="s">
        <v>121</v>
      </c>
    </row>
    <row r="22" spans="1:9" x14ac:dyDescent="0.3">
      <c r="A22" s="8">
        <f>IF(B22&lt;&gt;"",ROWS($B$6:B22),"")</f>
        <v>17</v>
      </c>
      <c r="B22" s="1" t="s">
        <v>312</v>
      </c>
      <c r="C22" s="1" t="s">
        <v>313</v>
      </c>
      <c r="D22" s="1" t="s">
        <v>37</v>
      </c>
      <c r="E22" s="21">
        <v>22192</v>
      </c>
      <c r="F22" s="9">
        <v>4058</v>
      </c>
      <c r="G22" s="9">
        <v>14</v>
      </c>
      <c r="H22" s="47">
        <v>43707</v>
      </c>
      <c r="I22" s="11" t="s">
        <v>121</v>
      </c>
    </row>
    <row r="23" spans="1:9" x14ac:dyDescent="0.3">
      <c r="A23" s="8">
        <f>IF(B23&lt;&gt;"",ROWS($B$6:B23),"")</f>
        <v>18</v>
      </c>
      <c r="B23" s="1" t="s">
        <v>388</v>
      </c>
      <c r="C23" s="1" t="s">
        <v>389</v>
      </c>
      <c r="D23" s="1" t="s">
        <v>37</v>
      </c>
      <c r="E23" s="21">
        <v>21896.91</v>
      </c>
      <c r="F23" s="9">
        <v>4042</v>
      </c>
      <c r="G23" s="9">
        <v>19</v>
      </c>
      <c r="H23" s="47">
        <v>43714</v>
      </c>
      <c r="I23" s="11" t="s">
        <v>240</v>
      </c>
    </row>
    <row r="24" spans="1:9" x14ac:dyDescent="0.3">
      <c r="A24" s="8">
        <f>IF(B24&lt;&gt;"",ROWS($B$6:B24),"")</f>
        <v>19</v>
      </c>
      <c r="B24" s="1" t="s">
        <v>395</v>
      </c>
      <c r="C24" s="1" t="s">
        <v>396</v>
      </c>
      <c r="D24" s="1" t="s">
        <v>183</v>
      </c>
      <c r="E24" s="21">
        <v>20626</v>
      </c>
      <c r="F24" s="9">
        <v>3426</v>
      </c>
      <c r="G24" s="9">
        <v>8</v>
      </c>
      <c r="H24" s="47">
        <v>43721</v>
      </c>
      <c r="I24" s="11" t="s">
        <v>121</v>
      </c>
    </row>
    <row r="25" spans="1:9" x14ac:dyDescent="0.3">
      <c r="A25" s="8">
        <f>IF(B25&lt;&gt;"",ROWS($B$6:B25),"")</f>
        <v>20</v>
      </c>
      <c r="B25" s="1" t="s">
        <v>57</v>
      </c>
      <c r="C25" s="1" t="s">
        <v>58</v>
      </c>
      <c r="D25" s="1" t="s">
        <v>37</v>
      </c>
      <c r="E25" s="21">
        <v>17676</v>
      </c>
      <c r="F25" s="9">
        <v>3053</v>
      </c>
      <c r="G25" s="9">
        <v>8</v>
      </c>
      <c r="H25" s="47">
        <v>43679</v>
      </c>
      <c r="I25" s="11" t="s">
        <v>43</v>
      </c>
    </row>
    <row r="26" spans="1:9" x14ac:dyDescent="0.3">
      <c r="A26" s="8">
        <f>IF(B26&lt;&gt;"",ROWS($B$6:B26),"")</f>
        <v>21</v>
      </c>
      <c r="B26" s="1" t="s">
        <v>376</v>
      </c>
      <c r="C26" s="1" t="s">
        <v>377</v>
      </c>
      <c r="D26" s="1" t="s">
        <v>316</v>
      </c>
      <c r="E26" s="21">
        <v>16164.2</v>
      </c>
      <c r="F26" s="9">
        <v>2768</v>
      </c>
      <c r="G26" s="9">
        <v>6</v>
      </c>
      <c r="H26" s="47">
        <v>43714</v>
      </c>
      <c r="I26" s="11" t="s">
        <v>378</v>
      </c>
    </row>
    <row r="27" spans="1:9" x14ac:dyDescent="0.3">
      <c r="A27" s="8">
        <f>IF(B27&lt;&gt;"",ROWS($B$6:B27),"")</f>
        <v>22</v>
      </c>
      <c r="B27" s="1" t="s">
        <v>415</v>
      </c>
      <c r="C27" s="1" t="s">
        <v>416</v>
      </c>
      <c r="D27" s="1" t="s">
        <v>269</v>
      </c>
      <c r="E27" s="21">
        <v>11892.31</v>
      </c>
      <c r="F27" s="9">
        <v>1946</v>
      </c>
      <c r="G27" s="9" t="s">
        <v>90</v>
      </c>
      <c r="H27" s="47">
        <v>43735</v>
      </c>
      <c r="I27" s="11" t="s">
        <v>40</v>
      </c>
    </row>
    <row r="28" spans="1:9" x14ac:dyDescent="0.3">
      <c r="A28" s="8">
        <f>IF(B28&lt;&gt;"",ROWS($B$6:B28),"")</f>
        <v>23</v>
      </c>
      <c r="B28" s="1" t="s">
        <v>525</v>
      </c>
      <c r="C28" s="1" t="s">
        <v>526</v>
      </c>
      <c r="D28" s="1" t="s">
        <v>527</v>
      </c>
      <c r="E28" s="21">
        <v>9861</v>
      </c>
      <c r="F28" s="9">
        <v>1830</v>
      </c>
      <c r="G28" s="9">
        <v>12</v>
      </c>
      <c r="H28" s="47">
        <v>43714</v>
      </c>
      <c r="I28" s="11" t="s">
        <v>121</v>
      </c>
    </row>
    <row r="29" spans="1:9" x14ac:dyDescent="0.3">
      <c r="A29" s="8">
        <f>IF(B29&lt;&gt;"",ROWS($B$6:B29),"")</f>
        <v>24</v>
      </c>
      <c r="B29" s="1" t="s">
        <v>405</v>
      </c>
      <c r="C29" s="1" t="s">
        <v>406</v>
      </c>
      <c r="D29" s="1" t="s">
        <v>37</v>
      </c>
      <c r="E29" s="21">
        <v>9507.92</v>
      </c>
      <c r="F29" s="9">
        <v>1551</v>
      </c>
      <c r="G29" s="9">
        <v>10</v>
      </c>
      <c r="H29" s="47">
        <v>43735</v>
      </c>
      <c r="I29" s="11" t="s">
        <v>145</v>
      </c>
    </row>
    <row r="30" spans="1:9" x14ac:dyDescent="0.3">
      <c r="A30" s="8">
        <f>IF(B30&lt;&gt;"",ROWS($B$6:B30),"")</f>
        <v>25</v>
      </c>
      <c r="B30" s="1" t="s">
        <v>129</v>
      </c>
      <c r="C30" s="1" t="s">
        <v>129</v>
      </c>
      <c r="D30" s="1" t="s">
        <v>27</v>
      </c>
      <c r="E30" s="21">
        <v>9191.5</v>
      </c>
      <c r="F30" s="9">
        <v>2004</v>
      </c>
      <c r="G30" s="9">
        <v>8</v>
      </c>
      <c r="H30" s="47">
        <v>43686</v>
      </c>
      <c r="I30" s="11" t="s">
        <v>130</v>
      </c>
    </row>
    <row r="31" spans="1:9" x14ac:dyDescent="0.3">
      <c r="A31" s="8">
        <f>IF(B31&lt;&gt;"",ROWS($B$6:B31),"")</f>
        <v>26</v>
      </c>
      <c r="B31" s="1" t="s">
        <v>536</v>
      </c>
      <c r="C31" s="1" t="s">
        <v>537</v>
      </c>
      <c r="D31" s="1" t="s">
        <v>218</v>
      </c>
      <c r="E31" s="21">
        <v>8822.9500000000007</v>
      </c>
      <c r="F31" s="9">
        <v>1544</v>
      </c>
      <c r="G31" s="9">
        <v>12</v>
      </c>
      <c r="H31" s="47">
        <v>43721</v>
      </c>
      <c r="I31" s="11" t="s">
        <v>352</v>
      </c>
    </row>
    <row r="32" spans="1:9" x14ac:dyDescent="0.3">
      <c r="A32" s="8">
        <f>IF(B32&lt;&gt;"",ROWS($B$6:B32),"")</f>
        <v>27</v>
      </c>
      <c r="B32" s="1" t="s">
        <v>487</v>
      </c>
      <c r="C32" s="1" t="s">
        <v>488</v>
      </c>
      <c r="D32" s="1" t="s">
        <v>37</v>
      </c>
      <c r="E32" s="21">
        <v>5684.78</v>
      </c>
      <c r="F32" s="9">
        <v>927</v>
      </c>
      <c r="G32" s="9">
        <v>12</v>
      </c>
      <c r="H32" s="47">
        <v>43735</v>
      </c>
      <c r="I32" s="11" t="s">
        <v>240</v>
      </c>
    </row>
    <row r="33" spans="1:9" x14ac:dyDescent="0.3">
      <c r="A33" s="8">
        <f>IF(B33&lt;&gt;"",ROWS($B$6:B33),"")</f>
        <v>28</v>
      </c>
      <c r="B33" s="1" t="s">
        <v>59</v>
      </c>
      <c r="C33" s="1" t="s">
        <v>60</v>
      </c>
      <c r="D33" s="1" t="s">
        <v>61</v>
      </c>
      <c r="E33" s="21">
        <v>5581</v>
      </c>
      <c r="F33" s="9">
        <v>1046</v>
      </c>
      <c r="G33" s="9">
        <v>2</v>
      </c>
      <c r="H33" s="47">
        <v>43742</v>
      </c>
      <c r="I33" s="11" t="s">
        <v>43</v>
      </c>
    </row>
    <row r="34" spans="1:9" x14ac:dyDescent="0.3">
      <c r="A34" s="8">
        <f>IF(B34&lt;&gt;"",ROWS($B$6:B34),"")</f>
        <v>29</v>
      </c>
      <c r="B34" s="1" t="s">
        <v>569</v>
      </c>
      <c r="C34" s="1" t="s">
        <v>570</v>
      </c>
      <c r="D34" s="1" t="s">
        <v>183</v>
      </c>
      <c r="E34" s="21">
        <v>5324.76</v>
      </c>
      <c r="F34" s="9">
        <v>948</v>
      </c>
      <c r="G34" s="9" t="s">
        <v>937</v>
      </c>
      <c r="H34" s="47">
        <v>43707</v>
      </c>
      <c r="I34" s="11" t="s">
        <v>40</v>
      </c>
    </row>
    <row r="35" spans="1:9" x14ac:dyDescent="0.3">
      <c r="A35" s="8">
        <f>IF(B35&lt;&gt;"",ROWS($B$6:B35),"")</f>
        <v>30</v>
      </c>
      <c r="B35" s="1" t="s">
        <v>547</v>
      </c>
      <c r="C35" s="1" t="s">
        <v>548</v>
      </c>
      <c r="D35" s="1" t="s">
        <v>549</v>
      </c>
      <c r="E35" s="21">
        <v>4947</v>
      </c>
      <c r="F35" s="9">
        <v>850</v>
      </c>
      <c r="G35" s="9">
        <v>16</v>
      </c>
      <c r="H35" s="47">
        <v>43735</v>
      </c>
      <c r="I35" s="11" t="s">
        <v>121</v>
      </c>
    </row>
    <row r="36" spans="1:9" x14ac:dyDescent="0.3">
      <c r="A36" s="8">
        <f>IF(B36&lt;&gt;"",ROWS($B$6:B36),"")</f>
        <v>31</v>
      </c>
      <c r="B36" s="1" t="s">
        <v>650</v>
      </c>
      <c r="C36" s="1" t="s">
        <v>650</v>
      </c>
      <c r="D36" s="1" t="s">
        <v>27</v>
      </c>
      <c r="E36" s="21">
        <v>3874.29</v>
      </c>
      <c r="F36" s="9">
        <v>1259</v>
      </c>
      <c r="G36" s="9">
        <v>7</v>
      </c>
      <c r="H36" s="47">
        <v>43721</v>
      </c>
      <c r="I36" s="11" t="s">
        <v>651</v>
      </c>
    </row>
    <row r="37" spans="1:9" x14ac:dyDescent="0.3">
      <c r="A37" s="8">
        <f>IF(B37&lt;&gt;"",ROWS($B$6:B37),"")</f>
        <v>32</v>
      </c>
      <c r="B37" s="1" t="s">
        <v>589</v>
      </c>
      <c r="C37" s="1" t="s">
        <v>590</v>
      </c>
      <c r="D37" s="1" t="s">
        <v>183</v>
      </c>
      <c r="E37" s="21">
        <v>3720</v>
      </c>
      <c r="F37" s="9">
        <v>735</v>
      </c>
      <c r="G37" s="9">
        <v>4</v>
      </c>
      <c r="H37" s="47">
        <v>43707</v>
      </c>
      <c r="I37" s="11" t="s">
        <v>591</v>
      </c>
    </row>
    <row r="38" spans="1:9" x14ac:dyDescent="0.3">
      <c r="A38" s="8">
        <f>IF(B38&lt;&gt;"",ROWS($B$6:B38),"")</f>
        <v>33</v>
      </c>
      <c r="B38" s="1" t="s">
        <v>608</v>
      </c>
      <c r="C38" s="1" t="s">
        <v>609</v>
      </c>
      <c r="D38" s="1" t="s">
        <v>610</v>
      </c>
      <c r="E38" s="21">
        <v>3624.68</v>
      </c>
      <c r="F38" s="9">
        <v>1211</v>
      </c>
      <c r="G38" s="9">
        <v>5</v>
      </c>
      <c r="H38" s="47">
        <v>43707</v>
      </c>
      <c r="I38" s="11" t="s">
        <v>611</v>
      </c>
    </row>
    <row r="39" spans="1:9" x14ac:dyDescent="0.3">
      <c r="A39" s="8">
        <f>IF(B39&lt;&gt;"",ROWS($B$6:B39),"")</f>
        <v>34</v>
      </c>
      <c r="B39" s="1" t="s">
        <v>556</v>
      </c>
      <c r="C39" s="1" t="s">
        <v>557</v>
      </c>
      <c r="D39" s="1" t="s">
        <v>471</v>
      </c>
      <c r="E39" s="21">
        <v>3591.5</v>
      </c>
      <c r="F39" s="9">
        <v>747</v>
      </c>
      <c r="G39" s="9">
        <v>4</v>
      </c>
      <c r="H39" s="47">
        <v>43714</v>
      </c>
      <c r="I39" s="11" t="s">
        <v>378</v>
      </c>
    </row>
    <row r="40" spans="1:9" x14ac:dyDescent="0.3">
      <c r="A40" s="8">
        <f>IF(B40&lt;&gt;"",ROWS($B$6:B40),"")</f>
        <v>35</v>
      </c>
      <c r="B40" s="1" t="s">
        <v>534</v>
      </c>
      <c r="C40" s="1" t="s">
        <v>535</v>
      </c>
      <c r="D40" s="1" t="s">
        <v>316</v>
      </c>
      <c r="E40" s="21">
        <v>3209.37</v>
      </c>
      <c r="F40" s="9">
        <v>708</v>
      </c>
      <c r="G40" s="9">
        <v>8</v>
      </c>
      <c r="H40" s="47">
        <v>43707</v>
      </c>
      <c r="I40" s="11" t="s">
        <v>431</v>
      </c>
    </row>
    <row r="41" spans="1:9" x14ac:dyDescent="0.3">
      <c r="A41" s="8">
        <f>IF(B41&lt;&gt;"",ROWS($B$6:B41),"")</f>
        <v>36</v>
      </c>
      <c r="B41" s="1" t="s">
        <v>713</v>
      </c>
      <c r="C41" s="1" t="s">
        <v>714</v>
      </c>
      <c r="D41" s="1" t="s">
        <v>37</v>
      </c>
      <c r="E41" s="21">
        <v>2914.1</v>
      </c>
      <c r="F41" s="9">
        <v>566</v>
      </c>
      <c r="G41" s="9">
        <v>7</v>
      </c>
      <c r="H41" s="47">
        <v>43721</v>
      </c>
      <c r="I41" s="11" t="s">
        <v>611</v>
      </c>
    </row>
    <row r="42" spans="1:9" x14ac:dyDescent="0.3">
      <c r="A42" s="8">
        <f>IF(B42&lt;&gt;"",ROWS($B$6:B42),"")</f>
        <v>37</v>
      </c>
      <c r="B42" s="1" t="s">
        <v>623</v>
      </c>
      <c r="C42" s="1" t="s">
        <v>624</v>
      </c>
      <c r="D42" s="1" t="s">
        <v>37</v>
      </c>
      <c r="E42" s="21">
        <v>2862.43</v>
      </c>
      <c r="F42" s="9">
        <v>532</v>
      </c>
      <c r="G42" s="9">
        <v>7</v>
      </c>
      <c r="H42" s="47">
        <v>43735</v>
      </c>
      <c r="I42" s="11" t="s">
        <v>166</v>
      </c>
    </row>
    <row r="43" spans="1:9" x14ac:dyDescent="0.3">
      <c r="A43" s="8">
        <f>IF(B43&lt;&gt;"",ROWS($B$6:B43),"")</f>
        <v>38</v>
      </c>
      <c r="B43" s="1" t="s">
        <v>751</v>
      </c>
      <c r="C43" s="1" t="s">
        <v>752</v>
      </c>
      <c r="D43" s="1" t="s">
        <v>316</v>
      </c>
      <c r="E43" s="21">
        <v>2018.5</v>
      </c>
      <c r="F43" s="9">
        <v>523</v>
      </c>
      <c r="G43" s="9">
        <v>4</v>
      </c>
      <c r="H43" s="47">
        <v>43728</v>
      </c>
      <c r="I43" s="11" t="s">
        <v>200</v>
      </c>
    </row>
    <row r="44" spans="1:9" x14ac:dyDescent="0.3">
      <c r="A44" s="8">
        <f>IF(B44&lt;&gt;"",ROWS($B$6:B44),"")</f>
        <v>39</v>
      </c>
      <c r="B44" s="1" t="s">
        <v>326</v>
      </c>
      <c r="C44" s="1" t="s">
        <v>327</v>
      </c>
      <c r="D44" s="1" t="s">
        <v>316</v>
      </c>
      <c r="E44" s="21">
        <v>1969.83</v>
      </c>
      <c r="F44" s="9">
        <v>440</v>
      </c>
      <c r="G44" s="9">
        <v>2</v>
      </c>
      <c r="H44" s="47">
        <v>43672</v>
      </c>
      <c r="I44" s="11" t="s">
        <v>145</v>
      </c>
    </row>
    <row r="45" spans="1:9" x14ac:dyDescent="0.3">
      <c r="A45" s="8">
        <f>IF(B45&lt;&gt;"",ROWS($B$6:B45),"")</f>
        <v>40</v>
      </c>
      <c r="B45" s="1" t="s">
        <v>699</v>
      </c>
      <c r="C45" s="1" t="s">
        <v>700</v>
      </c>
      <c r="D45" s="1" t="s">
        <v>701</v>
      </c>
      <c r="E45" s="21">
        <v>1944.12</v>
      </c>
      <c r="F45" s="9">
        <v>375</v>
      </c>
      <c r="G45" s="9">
        <v>12</v>
      </c>
      <c r="H45" s="47">
        <v>43707</v>
      </c>
      <c r="I45" s="11" t="s">
        <v>352</v>
      </c>
    </row>
    <row r="46" spans="1:9" x14ac:dyDescent="0.3">
      <c r="A46" s="8">
        <f>IF(B46&lt;&gt;"",ROWS($B$6:B46),"")</f>
        <v>41</v>
      </c>
      <c r="B46" s="1" t="s">
        <v>550</v>
      </c>
      <c r="C46" s="1" t="s">
        <v>551</v>
      </c>
      <c r="D46" s="1" t="s">
        <v>37</v>
      </c>
      <c r="E46" s="21">
        <v>1828.57</v>
      </c>
      <c r="F46" s="9">
        <v>360</v>
      </c>
      <c r="G46" s="9">
        <v>4</v>
      </c>
      <c r="H46" s="47">
        <v>43700</v>
      </c>
      <c r="I46" s="11" t="s">
        <v>166</v>
      </c>
    </row>
    <row r="47" spans="1:9" x14ac:dyDescent="0.3">
      <c r="A47" s="8">
        <f>IF(B47&lt;&gt;"",ROWS($B$6:B47),"")</f>
        <v>42</v>
      </c>
      <c r="B47" s="1" t="s">
        <v>323</v>
      </c>
      <c r="C47" s="1" t="s">
        <v>324</v>
      </c>
      <c r="D47" s="1" t="s">
        <v>325</v>
      </c>
      <c r="E47" s="21">
        <v>1318</v>
      </c>
      <c r="F47" s="9">
        <v>261</v>
      </c>
      <c r="G47" s="9">
        <v>2</v>
      </c>
      <c r="H47" s="47">
        <v>43630</v>
      </c>
      <c r="I47" s="11" t="s">
        <v>240</v>
      </c>
    </row>
    <row r="48" spans="1:9" x14ac:dyDescent="0.3">
      <c r="A48" s="8">
        <f>IF(B48&lt;&gt;"",ROWS($B$6:B48),"")</f>
        <v>43</v>
      </c>
      <c r="B48" s="1" t="s">
        <v>469</v>
      </c>
      <c r="C48" s="1" t="s">
        <v>470</v>
      </c>
      <c r="D48" s="1" t="s">
        <v>471</v>
      </c>
      <c r="E48" s="21">
        <v>1291</v>
      </c>
      <c r="F48" s="9">
        <v>325</v>
      </c>
      <c r="G48" s="9">
        <v>1</v>
      </c>
      <c r="H48" s="47">
        <v>43435</v>
      </c>
      <c r="I48" s="11" t="s">
        <v>472</v>
      </c>
    </row>
    <row r="49" spans="1:9" x14ac:dyDescent="0.3">
      <c r="A49" s="8">
        <f>IF(B49&lt;&gt;"",ROWS($B$6:B49),"")</f>
        <v>44</v>
      </c>
      <c r="B49" s="1" t="s">
        <v>426</v>
      </c>
      <c r="C49" s="1" t="s">
        <v>427</v>
      </c>
      <c r="D49" s="1" t="s">
        <v>139</v>
      </c>
      <c r="E49" s="21">
        <v>1196</v>
      </c>
      <c r="F49" s="9">
        <v>300</v>
      </c>
      <c r="G49" s="9">
        <v>2</v>
      </c>
      <c r="H49" s="47">
        <v>43672</v>
      </c>
      <c r="I49" s="11" t="s">
        <v>240</v>
      </c>
    </row>
    <row r="50" spans="1:9" x14ac:dyDescent="0.3">
      <c r="A50" s="8">
        <f>IF(B50&lt;&gt;"",ROWS($B$6:B50),"")</f>
        <v>45</v>
      </c>
      <c r="B50" s="1" t="s">
        <v>201</v>
      </c>
      <c r="C50" s="1" t="s">
        <v>202</v>
      </c>
      <c r="D50" s="1" t="s">
        <v>37</v>
      </c>
      <c r="E50" s="21">
        <v>1063.5</v>
      </c>
      <c r="F50" s="9">
        <v>194</v>
      </c>
      <c r="G50" s="9" t="s">
        <v>844</v>
      </c>
      <c r="H50" s="47">
        <v>43679</v>
      </c>
      <c r="I50" s="11" t="s">
        <v>40</v>
      </c>
    </row>
    <row r="51" spans="1:9" x14ac:dyDescent="0.3">
      <c r="A51" s="8">
        <f>IF(B51&lt;&gt;"",ROWS($B$6:B51),"")</f>
        <v>46</v>
      </c>
      <c r="B51" s="1" t="s">
        <v>222</v>
      </c>
      <c r="C51" s="1" t="s">
        <v>223</v>
      </c>
      <c r="D51" s="1" t="s">
        <v>224</v>
      </c>
      <c r="E51" s="21">
        <v>884.23</v>
      </c>
      <c r="F51" s="9">
        <v>192</v>
      </c>
      <c r="G51" s="9" t="s">
        <v>844</v>
      </c>
      <c r="H51" s="47">
        <v>43686</v>
      </c>
      <c r="I51" s="11" t="s">
        <v>40</v>
      </c>
    </row>
    <row r="52" spans="1:9" x14ac:dyDescent="0.3">
      <c r="A52" s="8">
        <f>IF(B52&lt;&gt;"",ROWS($B$6:B52),"")</f>
        <v>47</v>
      </c>
      <c r="B52" s="1" t="s">
        <v>843</v>
      </c>
      <c r="C52" s="1" t="s">
        <v>287</v>
      </c>
      <c r="D52" s="1" t="s">
        <v>37</v>
      </c>
      <c r="E52" s="21">
        <v>661</v>
      </c>
      <c r="F52" s="9">
        <v>157</v>
      </c>
      <c r="G52" s="9" t="s">
        <v>844</v>
      </c>
      <c r="H52" s="47">
        <v>42986</v>
      </c>
      <c r="I52" s="11" t="s">
        <v>34</v>
      </c>
    </row>
    <row r="53" spans="1:9" x14ac:dyDescent="0.3">
      <c r="A53" s="8">
        <f>IF(B53&lt;&gt;"",ROWS($B$6:B53),"")</f>
        <v>48</v>
      </c>
      <c r="B53" s="1" t="s">
        <v>847</v>
      </c>
      <c r="C53" s="1" t="s">
        <v>848</v>
      </c>
      <c r="D53" s="1" t="s">
        <v>183</v>
      </c>
      <c r="E53" s="21">
        <v>648</v>
      </c>
      <c r="F53" s="9">
        <v>191</v>
      </c>
      <c r="G53" s="9">
        <v>2</v>
      </c>
      <c r="H53" s="47">
        <v>43714</v>
      </c>
      <c r="I53" s="11" t="s">
        <v>121</v>
      </c>
    </row>
    <row r="54" spans="1:9" x14ac:dyDescent="0.3">
      <c r="A54" s="8">
        <f>IF(B54&lt;&gt;"",ROWS($B$6:B54),"")</f>
        <v>49</v>
      </c>
      <c r="B54" s="1" t="s">
        <v>517</v>
      </c>
      <c r="C54" s="1" t="s">
        <v>518</v>
      </c>
      <c r="D54" s="1" t="s">
        <v>519</v>
      </c>
      <c r="E54" s="21">
        <v>561</v>
      </c>
      <c r="F54" s="9">
        <v>267</v>
      </c>
      <c r="G54" s="9">
        <v>1</v>
      </c>
      <c r="H54" s="47">
        <v>43379</v>
      </c>
      <c r="I54" s="11" t="s">
        <v>472</v>
      </c>
    </row>
    <row r="55" spans="1:9" x14ac:dyDescent="0.3">
      <c r="A55" s="8">
        <f>IF(B55&lt;&gt;"",ROWS($B$6:B55),"")</f>
        <v>50</v>
      </c>
      <c r="B55" s="1" t="s">
        <v>173</v>
      </c>
      <c r="C55" s="1" t="s">
        <v>174</v>
      </c>
      <c r="D55" s="1" t="s">
        <v>175</v>
      </c>
      <c r="E55" s="21">
        <v>560</v>
      </c>
      <c r="F55" s="9">
        <v>141</v>
      </c>
      <c r="G55" s="9">
        <v>1</v>
      </c>
      <c r="H55" s="47">
        <v>43385</v>
      </c>
      <c r="I55" s="11" t="s">
        <v>40</v>
      </c>
    </row>
    <row r="56" spans="1:9" x14ac:dyDescent="0.3">
      <c r="A56" s="8">
        <f>IF(B56&lt;&gt;"",ROWS($B$6:B56),"")</f>
        <v>51</v>
      </c>
      <c r="B56" s="1" t="s">
        <v>544</v>
      </c>
      <c r="C56" s="1" t="s">
        <v>544</v>
      </c>
      <c r="D56" s="1" t="s">
        <v>545</v>
      </c>
      <c r="E56" s="21">
        <v>529.27</v>
      </c>
      <c r="F56" s="9">
        <v>310</v>
      </c>
      <c r="G56" s="9">
        <v>2</v>
      </c>
      <c r="H56" s="47">
        <v>43616</v>
      </c>
      <c r="I56" s="11" t="s">
        <v>546</v>
      </c>
    </row>
    <row r="57" spans="1:9" x14ac:dyDescent="0.3">
      <c r="A57" s="8">
        <f>IF(B57&lt;&gt;"",ROWS($B$6:B57),"")</f>
        <v>52</v>
      </c>
      <c r="B57" s="1" t="s">
        <v>509</v>
      </c>
      <c r="C57" s="1" t="s">
        <v>510</v>
      </c>
      <c r="D57" s="1" t="s">
        <v>234</v>
      </c>
      <c r="E57" s="21">
        <v>459</v>
      </c>
      <c r="F57" s="9">
        <v>116</v>
      </c>
      <c r="G57" s="9">
        <v>3</v>
      </c>
      <c r="H57" s="47">
        <v>43658</v>
      </c>
      <c r="I57" s="11" t="s">
        <v>145</v>
      </c>
    </row>
    <row r="58" spans="1:9" x14ac:dyDescent="0.3">
      <c r="A58" s="8">
        <f>IF(B58&lt;&gt;"",ROWS($B$6:B58),"")</f>
        <v>53</v>
      </c>
      <c r="B58" s="1" t="s">
        <v>615</v>
      </c>
      <c r="C58" s="1" t="s">
        <v>616</v>
      </c>
      <c r="D58" s="1" t="s">
        <v>410</v>
      </c>
      <c r="E58" s="21">
        <v>426</v>
      </c>
      <c r="F58" s="9">
        <v>162</v>
      </c>
      <c r="G58" s="9">
        <v>1</v>
      </c>
      <c r="H58" s="47">
        <v>42654</v>
      </c>
      <c r="I58" s="11" t="s">
        <v>472</v>
      </c>
    </row>
    <row r="59" spans="1:9" x14ac:dyDescent="0.3">
      <c r="A59" s="8">
        <f>IF(B59&lt;&gt;"",ROWS($B$6:B59),"")</f>
        <v>54</v>
      </c>
      <c r="B59" s="1" t="s">
        <v>88</v>
      </c>
      <c r="C59" s="1" t="s">
        <v>89</v>
      </c>
      <c r="D59" s="1" t="s">
        <v>37</v>
      </c>
      <c r="E59" s="21">
        <v>275.10000000000002</v>
      </c>
      <c r="F59" s="9">
        <v>39</v>
      </c>
      <c r="G59" s="9" t="s">
        <v>814</v>
      </c>
      <c r="H59" s="47">
        <v>43658</v>
      </c>
      <c r="I59" s="11" t="s">
        <v>34</v>
      </c>
    </row>
    <row r="60" spans="1:9" x14ac:dyDescent="0.3">
      <c r="A60" s="8">
        <f>IF(B60&lt;&gt;"",ROWS($B$6:B60),"")</f>
        <v>55</v>
      </c>
      <c r="B60" s="1" t="s">
        <v>771</v>
      </c>
      <c r="C60" s="1" t="s">
        <v>772</v>
      </c>
      <c r="D60" s="1" t="s">
        <v>316</v>
      </c>
      <c r="E60" s="21">
        <v>199.98</v>
      </c>
      <c r="F60" s="9">
        <v>120</v>
      </c>
      <c r="G60" s="9">
        <v>1</v>
      </c>
      <c r="H60" s="47">
        <v>43588</v>
      </c>
      <c r="I60" s="11" t="s">
        <v>145</v>
      </c>
    </row>
    <row r="61" spans="1:9" x14ac:dyDescent="0.3">
      <c r="A61" s="8">
        <f>IF(B61&lt;&gt;"",ROWS($B$6:B61),"")</f>
        <v>56</v>
      </c>
      <c r="B61" s="1" t="s">
        <v>721</v>
      </c>
      <c r="C61" s="1" t="s">
        <v>722</v>
      </c>
      <c r="D61" s="1" t="s">
        <v>723</v>
      </c>
      <c r="E61" s="21">
        <v>160</v>
      </c>
      <c r="F61" s="9">
        <v>84</v>
      </c>
      <c r="G61" s="9">
        <v>1</v>
      </c>
      <c r="H61" s="47">
        <v>43015</v>
      </c>
      <c r="I61" s="11" t="s">
        <v>472</v>
      </c>
    </row>
    <row r="62" spans="1:9" x14ac:dyDescent="0.3">
      <c r="A62" s="8">
        <f>IF(B62&lt;&gt;"",ROWS($B$6:B62),"")</f>
        <v>57</v>
      </c>
      <c r="B62" s="1" t="s">
        <v>464</v>
      </c>
      <c r="C62" s="1" t="s">
        <v>464</v>
      </c>
      <c r="D62" s="1" t="s">
        <v>27</v>
      </c>
      <c r="E62" s="21">
        <v>111</v>
      </c>
      <c r="F62" s="9">
        <v>31</v>
      </c>
      <c r="G62" s="9">
        <v>3</v>
      </c>
      <c r="H62" s="47">
        <v>43189</v>
      </c>
      <c r="I62" s="11" t="s">
        <v>465</v>
      </c>
    </row>
    <row r="63" spans="1:9" x14ac:dyDescent="0.3">
      <c r="A63" s="8">
        <f>IF(B63&lt;&gt;"",ROWS($B$6:B63),"")</f>
        <v>58</v>
      </c>
      <c r="B63" s="1" t="s">
        <v>603</v>
      </c>
      <c r="C63" s="1" t="s">
        <v>604</v>
      </c>
      <c r="D63" s="1" t="s">
        <v>928</v>
      </c>
      <c r="E63" s="21">
        <v>110</v>
      </c>
      <c r="F63" s="9">
        <v>55</v>
      </c>
      <c r="G63" s="9">
        <v>1</v>
      </c>
      <c r="H63" s="47">
        <v>42030</v>
      </c>
      <c r="I63" s="11" t="s">
        <v>472</v>
      </c>
    </row>
    <row r="64" spans="1:9" x14ac:dyDescent="0.3">
      <c r="A64" s="8">
        <f>IF(B64&lt;&gt;"",ROWS($B$6:B64),"")</f>
        <v>59</v>
      </c>
      <c r="B64" s="1" t="s">
        <v>601</v>
      </c>
      <c r="C64" s="1" t="s">
        <v>602</v>
      </c>
      <c r="D64" s="1" t="s">
        <v>316</v>
      </c>
      <c r="E64" s="21">
        <v>105</v>
      </c>
      <c r="F64" s="9">
        <v>35</v>
      </c>
      <c r="G64" s="9">
        <v>1</v>
      </c>
      <c r="H64" s="47">
        <v>42721</v>
      </c>
      <c r="I64" s="11" t="s">
        <v>472</v>
      </c>
    </row>
    <row r="65" spans="1:9" x14ac:dyDescent="0.3">
      <c r="A65" s="8">
        <f>IF(B65&lt;&gt;"",ROWS($B$6:B65),"")</f>
        <v>60</v>
      </c>
      <c r="B65" s="1" t="s">
        <v>810</v>
      </c>
      <c r="C65" s="1" t="s">
        <v>811</v>
      </c>
      <c r="D65" s="1" t="s">
        <v>37</v>
      </c>
      <c r="E65" s="21">
        <v>104</v>
      </c>
      <c r="F65" s="9">
        <v>52</v>
      </c>
      <c r="G65" s="9">
        <v>1</v>
      </c>
      <c r="H65" s="47">
        <v>43084</v>
      </c>
      <c r="I65" s="11" t="s">
        <v>82</v>
      </c>
    </row>
    <row r="66" spans="1:9" x14ac:dyDescent="0.3">
      <c r="A66" s="8">
        <f>IF(B66&lt;&gt;"",ROWS($B$6:B66),"")</f>
        <v>61</v>
      </c>
      <c r="B66" s="1" t="s">
        <v>46</v>
      </c>
      <c r="C66" s="1" t="s">
        <v>47</v>
      </c>
      <c r="D66" s="1" t="s">
        <v>37</v>
      </c>
      <c r="E66" s="21">
        <v>70</v>
      </c>
      <c r="F66" s="9">
        <v>20</v>
      </c>
      <c r="G66" s="9">
        <v>1</v>
      </c>
      <c r="H66" s="47">
        <v>43616</v>
      </c>
      <c r="I66" s="11" t="s">
        <v>43</v>
      </c>
    </row>
    <row r="67" spans="1:9" x14ac:dyDescent="0.3">
      <c r="A67" s="8">
        <f>IF(B67&lt;&gt;"",ROWS($B$6:B67),"")</f>
        <v>62</v>
      </c>
      <c r="B67" s="1" t="s">
        <v>458</v>
      </c>
      <c r="C67" s="1" t="s">
        <v>459</v>
      </c>
      <c r="D67" s="1" t="s">
        <v>27</v>
      </c>
      <c r="E67" s="21">
        <v>29</v>
      </c>
      <c r="F67" s="9">
        <v>8</v>
      </c>
      <c r="G67" s="9">
        <v>1</v>
      </c>
      <c r="H67" s="47">
        <v>43560</v>
      </c>
      <c r="I67" s="11" t="s">
        <v>460</v>
      </c>
    </row>
    <row r="68" spans="1:9" x14ac:dyDescent="0.3">
      <c r="A68" s="8">
        <f>IF(B68&lt;&gt;"",ROWS($B$6:B68),"")</f>
        <v>63</v>
      </c>
      <c r="B68" s="1" t="s">
        <v>178</v>
      </c>
      <c r="C68" s="1" t="s">
        <v>179</v>
      </c>
      <c r="D68" s="1" t="s">
        <v>37</v>
      </c>
      <c r="E68" s="21">
        <v>28</v>
      </c>
      <c r="F68" s="9">
        <v>17</v>
      </c>
      <c r="G68" s="9">
        <v>1</v>
      </c>
      <c r="H68" s="47">
        <v>43434</v>
      </c>
      <c r="I68" s="11" t="s">
        <v>43</v>
      </c>
    </row>
    <row r="69" spans="1:9" x14ac:dyDescent="0.3">
      <c r="A69" s="8">
        <f>IF(B69&lt;&gt;"",ROWS($B$6:B69),"")</f>
        <v>64</v>
      </c>
      <c r="B69" s="1" t="s">
        <v>820</v>
      </c>
      <c r="C69" s="1" t="s">
        <v>821</v>
      </c>
      <c r="D69" s="1" t="s">
        <v>37</v>
      </c>
      <c r="E69" s="21">
        <v>28</v>
      </c>
      <c r="F69" s="9">
        <v>14</v>
      </c>
      <c r="G69" s="9">
        <v>1</v>
      </c>
      <c r="H69" s="47">
        <v>43315</v>
      </c>
      <c r="I69" s="11" t="s">
        <v>38</v>
      </c>
    </row>
    <row r="70" spans="1:9" x14ac:dyDescent="0.3">
      <c r="A70" s="8">
        <f>IF(B70&lt;&gt;"",ROWS($B$6:B70),"")</f>
        <v>65</v>
      </c>
      <c r="B70" s="1" t="s">
        <v>745</v>
      </c>
      <c r="C70" s="1" t="s">
        <v>746</v>
      </c>
      <c r="D70" s="1" t="s">
        <v>37</v>
      </c>
      <c r="E70" s="21">
        <v>18</v>
      </c>
      <c r="F70" s="9">
        <v>9</v>
      </c>
      <c r="G70" s="9">
        <v>1</v>
      </c>
      <c r="H70" s="47">
        <v>43294</v>
      </c>
      <c r="I70" s="11" t="s">
        <v>55</v>
      </c>
    </row>
    <row r="71" spans="1:9" x14ac:dyDescent="0.3">
      <c r="A71" s="8">
        <f>IF(B71&lt;&gt;"",ROWS($B$6:B71),"")</f>
        <v>66</v>
      </c>
      <c r="B71" s="1" t="s">
        <v>571</v>
      </c>
      <c r="C71" s="1" t="s">
        <v>572</v>
      </c>
      <c r="D71" s="1" t="s">
        <v>573</v>
      </c>
      <c r="E71" s="21">
        <v>10.67</v>
      </c>
      <c r="F71" s="9">
        <v>3</v>
      </c>
      <c r="G71" s="9">
        <v>1</v>
      </c>
      <c r="H71" s="47">
        <v>43679</v>
      </c>
      <c r="I71" s="11" t="s">
        <v>145</v>
      </c>
    </row>
    <row r="72" spans="1:9" x14ac:dyDescent="0.3">
      <c r="E72" s="19">
        <f>SUBTOTAL(109,Table3_Rugsėjis[Pajamos])</f>
        <v>1457183.1200000003</v>
      </c>
      <c r="F72" s="12">
        <f>SUBTOTAL(109,Table3_Rugsėjis[Žiūrovų skaičius])</f>
        <v>257870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8"/>
  <sheetViews>
    <sheetView topLeftCell="A49" workbookViewId="0">
      <selection activeCell="C65" sqref="C65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22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30</v>
      </c>
      <c r="C6" s="1" t="s">
        <v>31</v>
      </c>
      <c r="D6" s="1" t="s">
        <v>32</v>
      </c>
      <c r="E6" s="21">
        <v>811329.8</v>
      </c>
      <c r="F6" s="9">
        <v>128747</v>
      </c>
      <c r="G6" s="9" t="s">
        <v>33</v>
      </c>
      <c r="H6" s="47">
        <v>43742</v>
      </c>
      <c r="I6" s="11" t="s">
        <v>34</v>
      </c>
    </row>
    <row r="7" spans="1:9" x14ac:dyDescent="0.3">
      <c r="A7" s="8">
        <f>IF(B7&lt;&gt;"",ROWS($B$6:B7),"")</f>
        <v>2</v>
      </c>
      <c r="B7" s="1" t="s">
        <v>26</v>
      </c>
      <c r="C7" s="1" t="s">
        <v>26</v>
      </c>
      <c r="D7" s="1" t="s">
        <v>27</v>
      </c>
      <c r="E7" s="21">
        <v>761965.44</v>
      </c>
      <c r="F7" s="9">
        <v>123436</v>
      </c>
      <c r="G7" s="9" t="s">
        <v>28</v>
      </c>
      <c r="H7" s="47">
        <v>43756</v>
      </c>
      <c r="I7" s="11" t="s">
        <v>29</v>
      </c>
    </row>
    <row r="8" spans="1:9" x14ac:dyDescent="0.3">
      <c r="A8" s="8">
        <f>IF(B8&lt;&gt;"",ROWS($B$6:B8),"")</f>
        <v>3</v>
      </c>
      <c r="B8" s="1" t="s">
        <v>59</v>
      </c>
      <c r="C8" s="1" t="s">
        <v>60</v>
      </c>
      <c r="D8" s="1" t="s">
        <v>61</v>
      </c>
      <c r="E8" s="21">
        <v>257874.65</v>
      </c>
      <c r="F8" s="9">
        <v>52694</v>
      </c>
      <c r="G8" s="9">
        <v>17</v>
      </c>
      <c r="H8" s="47">
        <v>43742</v>
      </c>
      <c r="I8" s="11" t="s">
        <v>43</v>
      </c>
    </row>
    <row r="9" spans="1:9" x14ac:dyDescent="0.3">
      <c r="A9" s="8">
        <f>IF(B9&lt;&gt;"",ROWS($B$6:B9),"")</f>
        <v>4</v>
      </c>
      <c r="B9" s="1" t="s">
        <v>106</v>
      </c>
      <c r="C9" s="1" t="s">
        <v>107</v>
      </c>
      <c r="D9" s="1" t="s">
        <v>37</v>
      </c>
      <c r="E9" s="21">
        <v>93949.39</v>
      </c>
      <c r="F9" s="9">
        <v>16443</v>
      </c>
      <c r="G9" s="9">
        <v>23</v>
      </c>
      <c r="H9" s="47">
        <v>43763</v>
      </c>
      <c r="I9" s="11" t="s">
        <v>38</v>
      </c>
    </row>
    <row r="10" spans="1:9" x14ac:dyDescent="0.3">
      <c r="A10" s="8">
        <f>IF(B10&lt;&gt;"",ROWS($B$6:B10),"")</f>
        <v>5</v>
      </c>
      <c r="B10" s="1" t="s">
        <v>203</v>
      </c>
      <c r="C10" s="1" t="s">
        <v>204</v>
      </c>
      <c r="D10" s="1" t="s">
        <v>156</v>
      </c>
      <c r="E10" s="21">
        <v>76435</v>
      </c>
      <c r="F10" s="9">
        <v>12155</v>
      </c>
      <c r="G10" s="9">
        <v>16</v>
      </c>
      <c r="H10" s="47">
        <v>43749</v>
      </c>
      <c r="I10" s="11" t="s">
        <v>205</v>
      </c>
    </row>
    <row r="11" spans="1:9" x14ac:dyDescent="0.3">
      <c r="A11" s="8">
        <f>IF(B11&lt;&gt;"",ROWS($B$6:B11),"")</f>
        <v>6</v>
      </c>
      <c r="B11" s="1" t="s">
        <v>108</v>
      </c>
      <c r="C11" s="1" t="s">
        <v>109</v>
      </c>
      <c r="D11" s="1" t="s">
        <v>37</v>
      </c>
      <c r="E11" s="21">
        <v>66354.820000000007</v>
      </c>
      <c r="F11" s="9">
        <v>12372</v>
      </c>
      <c r="G11" s="9" t="s">
        <v>184</v>
      </c>
      <c r="H11" s="47">
        <v>43728</v>
      </c>
      <c r="I11" s="11" t="s">
        <v>40</v>
      </c>
    </row>
    <row r="12" spans="1:9" x14ac:dyDescent="0.3">
      <c r="A12" s="8">
        <f>IF(B12&lt;&gt;"",ROWS($B$6:B12),"")</f>
        <v>7</v>
      </c>
      <c r="B12" s="1" t="s">
        <v>93</v>
      </c>
      <c r="C12" s="1" t="s">
        <v>93</v>
      </c>
      <c r="D12" s="1" t="s">
        <v>37</v>
      </c>
      <c r="E12" s="21">
        <v>61505.24</v>
      </c>
      <c r="F12" s="9">
        <v>11250</v>
      </c>
      <c r="G12" s="9">
        <v>10</v>
      </c>
      <c r="H12" s="47">
        <v>43728</v>
      </c>
      <c r="I12" s="11" t="s">
        <v>94</v>
      </c>
    </row>
    <row r="13" spans="1:9" x14ac:dyDescent="0.3">
      <c r="A13" s="8">
        <f>IF(B13&lt;&gt;"",ROWS($B$6:B13),"")</f>
        <v>8</v>
      </c>
      <c r="B13" s="1" t="s">
        <v>211</v>
      </c>
      <c r="C13" s="1" t="s">
        <v>212</v>
      </c>
      <c r="D13" s="1" t="s">
        <v>32</v>
      </c>
      <c r="E13" s="21">
        <v>61496.959999999999</v>
      </c>
      <c r="F13" s="9">
        <v>13777</v>
      </c>
      <c r="G13" s="9" t="s">
        <v>213</v>
      </c>
      <c r="H13" s="47">
        <v>43749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167</v>
      </c>
      <c r="C14" s="1" t="s">
        <v>168</v>
      </c>
      <c r="D14" s="1" t="s">
        <v>37</v>
      </c>
      <c r="E14" s="21">
        <v>55126.36</v>
      </c>
      <c r="F14" s="9">
        <v>9308</v>
      </c>
      <c r="G14" s="9" t="s">
        <v>169</v>
      </c>
      <c r="H14" s="47">
        <v>43763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65</v>
      </c>
      <c r="C15" s="1" t="s">
        <v>66</v>
      </c>
      <c r="D15" s="1" t="s">
        <v>67</v>
      </c>
      <c r="E15" s="21">
        <v>40302.93</v>
      </c>
      <c r="F15" s="9">
        <v>8387</v>
      </c>
      <c r="G15" s="9" t="s">
        <v>937</v>
      </c>
      <c r="H15" s="47">
        <v>43700</v>
      </c>
      <c r="I15" s="11" t="s">
        <v>55</v>
      </c>
    </row>
    <row r="16" spans="1:9" x14ac:dyDescent="0.3">
      <c r="A16" s="8">
        <f>IF(B16&lt;&gt;"",ROWS($B$6:B16),"")</f>
        <v>11</v>
      </c>
      <c r="B16" s="1" t="s">
        <v>127</v>
      </c>
      <c r="C16" s="1" t="s">
        <v>128</v>
      </c>
      <c r="D16" s="1" t="s">
        <v>37</v>
      </c>
      <c r="E16" s="21">
        <v>39450.559999999998</v>
      </c>
      <c r="F16" s="9">
        <v>8396</v>
      </c>
      <c r="G16" s="9" t="s">
        <v>184</v>
      </c>
      <c r="H16" s="47">
        <v>43721</v>
      </c>
      <c r="I16" s="11" t="s">
        <v>40</v>
      </c>
    </row>
    <row r="17" spans="1:9" x14ac:dyDescent="0.3">
      <c r="A17" s="8">
        <f>IF(B17&lt;&gt;"",ROWS($B$6:B17),"")</f>
        <v>12</v>
      </c>
      <c r="B17" s="1" t="s">
        <v>294</v>
      </c>
      <c r="C17" s="1" t="s">
        <v>295</v>
      </c>
      <c r="D17" s="1" t="s">
        <v>296</v>
      </c>
      <c r="E17" s="21">
        <v>30341.85</v>
      </c>
      <c r="F17" s="9">
        <v>7247</v>
      </c>
      <c r="G17" s="9" t="s">
        <v>213</v>
      </c>
      <c r="H17" s="47">
        <v>43763</v>
      </c>
      <c r="I17" s="11" t="s">
        <v>40</v>
      </c>
    </row>
    <row r="18" spans="1:9" x14ac:dyDescent="0.3">
      <c r="A18" s="8">
        <f>IF(B18&lt;&gt;"",ROWS($B$6:B18),"")</f>
        <v>13</v>
      </c>
      <c r="B18" s="1" t="s">
        <v>308</v>
      </c>
      <c r="C18" s="1" t="s">
        <v>309</v>
      </c>
      <c r="D18" s="1" t="s">
        <v>37</v>
      </c>
      <c r="E18" s="21">
        <v>29514.85</v>
      </c>
      <c r="F18" s="9">
        <v>5136</v>
      </c>
      <c r="G18" s="9" t="s">
        <v>243</v>
      </c>
      <c r="H18" s="47">
        <v>43763</v>
      </c>
      <c r="I18" s="11" t="s">
        <v>55</v>
      </c>
    </row>
    <row r="19" spans="1:9" x14ac:dyDescent="0.3">
      <c r="A19" s="8">
        <f>IF(B19&lt;&gt;"",ROWS($B$6:B19),"")</f>
        <v>14</v>
      </c>
      <c r="B19" s="1" t="s">
        <v>343</v>
      </c>
      <c r="C19" s="1" t="s">
        <v>344</v>
      </c>
      <c r="D19" s="1" t="s">
        <v>37</v>
      </c>
      <c r="E19" s="21">
        <v>28923.24</v>
      </c>
      <c r="F19" s="9">
        <v>5004</v>
      </c>
      <c r="G19" s="9" t="s">
        <v>243</v>
      </c>
      <c r="H19" s="47">
        <v>43749</v>
      </c>
      <c r="I19" s="11" t="s">
        <v>40</v>
      </c>
    </row>
    <row r="20" spans="1:9" x14ac:dyDescent="0.3">
      <c r="A20" s="8">
        <f>IF(B20&lt;&gt;"",ROWS($B$6:B20),"")</f>
        <v>15</v>
      </c>
      <c r="B20" s="1" t="s">
        <v>368</v>
      </c>
      <c r="C20" s="1" t="s">
        <v>369</v>
      </c>
      <c r="D20" s="1" t="s">
        <v>183</v>
      </c>
      <c r="E20" s="21">
        <v>24597</v>
      </c>
      <c r="F20" s="9">
        <v>4105</v>
      </c>
      <c r="G20" s="9">
        <v>4</v>
      </c>
      <c r="H20" s="47">
        <v>43742</v>
      </c>
      <c r="I20" s="11" t="s">
        <v>121</v>
      </c>
    </row>
    <row r="21" spans="1:9" x14ac:dyDescent="0.3">
      <c r="A21" s="8">
        <f>IF(B21&lt;&gt;"",ROWS($B$6:B21),"")</f>
        <v>16</v>
      </c>
      <c r="B21" s="1" t="s">
        <v>248</v>
      </c>
      <c r="C21" s="1" t="s">
        <v>249</v>
      </c>
      <c r="D21" s="1" t="s">
        <v>250</v>
      </c>
      <c r="E21" s="21">
        <v>24402.97</v>
      </c>
      <c r="F21" s="9">
        <v>5754</v>
      </c>
      <c r="G21" s="9" t="s">
        <v>243</v>
      </c>
      <c r="H21" s="47">
        <v>43735</v>
      </c>
      <c r="I21" s="11" t="s">
        <v>40</v>
      </c>
    </row>
    <row r="22" spans="1:9" x14ac:dyDescent="0.3">
      <c r="A22" s="8">
        <f>IF(B22&lt;&gt;"",ROWS($B$6:B22),"")</f>
        <v>17</v>
      </c>
      <c r="B22" s="1" t="s">
        <v>375</v>
      </c>
      <c r="C22" s="1" t="s">
        <v>375</v>
      </c>
      <c r="D22" s="1" t="s">
        <v>27</v>
      </c>
      <c r="E22" s="21">
        <v>22176</v>
      </c>
      <c r="F22" s="9">
        <v>4771</v>
      </c>
      <c r="G22" s="9">
        <v>17</v>
      </c>
      <c r="H22" s="47">
        <v>43742</v>
      </c>
      <c r="I22" s="11" t="s">
        <v>121</v>
      </c>
    </row>
    <row r="23" spans="1:9" x14ac:dyDescent="0.3">
      <c r="A23" s="8">
        <f>IF(B23&lt;&gt;"",ROWS($B$6:B23),"")</f>
        <v>18</v>
      </c>
      <c r="B23" s="1" t="s">
        <v>238</v>
      </c>
      <c r="C23" s="1" t="s">
        <v>238</v>
      </c>
      <c r="D23" s="1" t="s">
        <v>239</v>
      </c>
      <c r="E23" s="21">
        <v>20536</v>
      </c>
      <c r="F23" s="9">
        <v>4584</v>
      </c>
      <c r="G23" s="9">
        <v>13</v>
      </c>
      <c r="H23" s="47">
        <v>43728</v>
      </c>
      <c r="I23" s="11" t="s">
        <v>240</v>
      </c>
    </row>
    <row r="24" spans="1:9" x14ac:dyDescent="0.3">
      <c r="A24" s="8">
        <f>IF(B24&lt;&gt;"",ROWS($B$6:B24),"")</f>
        <v>19</v>
      </c>
      <c r="B24" s="1" t="s">
        <v>285</v>
      </c>
      <c r="C24" s="1" t="s">
        <v>286</v>
      </c>
      <c r="D24" s="1" t="s">
        <v>287</v>
      </c>
      <c r="E24" s="21">
        <v>17942</v>
      </c>
      <c r="F24" s="9">
        <v>3203</v>
      </c>
      <c r="G24" s="9" t="s">
        <v>243</v>
      </c>
      <c r="H24" s="47">
        <v>43763</v>
      </c>
      <c r="I24" s="11" t="s">
        <v>145</v>
      </c>
    </row>
    <row r="25" spans="1:9" x14ac:dyDescent="0.3">
      <c r="A25" s="8">
        <f>IF(B25&lt;&gt;"",ROWS($B$6:B25),"")</f>
        <v>20</v>
      </c>
      <c r="B25" s="1" t="s">
        <v>52</v>
      </c>
      <c r="C25" s="1" t="s">
        <v>53</v>
      </c>
      <c r="D25" s="1" t="s">
        <v>54</v>
      </c>
      <c r="E25" s="21">
        <v>15565.06</v>
      </c>
      <c r="F25" s="9">
        <v>2751</v>
      </c>
      <c r="G25" s="9" t="s">
        <v>688</v>
      </c>
      <c r="H25" s="47">
        <v>43693</v>
      </c>
      <c r="I25" s="11" t="s">
        <v>55</v>
      </c>
    </row>
    <row r="26" spans="1:9" x14ac:dyDescent="0.3">
      <c r="A26" s="8">
        <f>IF(B26&lt;&gt;"",ROWS($B$6:B26),"")</f>
        <v>21</v>
      </c>
      <c r="B26" s="1" t="s">
        <v>485</v>
      </c>
      <c r="C26" s="1" t="s">
        <v>486</v>
      </c>
      <c r="D26" s="1" t="s">
        <v>37</v>
      </c>
      <c r="E26" s="21">
        <v>12071</v>
      </c>
      <c r="F26" s="9">
        <v>2231</v>
      </c>
      <c r="G26" s="9">
        <v>13</v>
      </c>
      <c r="H26" s="47">
        <v>43756</v>
      </c>
      <c r="I26" s="11" t="s">
        <v>121</v>
      </c>
    </row>
    <row r="27" spans="1:9" x14ac:dyDescent="0.3">
      <c r="A27" s="8">
        <f>IF(B27&lt;&gt;"",ROWS($B$6:B27),"")</f>
        <v>22</v>
      </c>
      <c r="B27" s="1" t="s">
        <v>405</v>
      </c>
      <c r="C27" s="1" t="s">
        <v>406</v>
      </c>
      <c r="D27" s="1" t="s">
        <v>37</v>
      </c>
      <c r="E27" s="21">
        <v>11345.44</v>
      </c>
      <c r="F27" s="9">
        <v>2324</v>
      </c>
      <c r="G27" s="9">
        <v>4</v>
      </c>
      <c r="H27" s="47">
        <v>43735</v>
      </c>
      <c r="I27" s="11" t="s">
        <v>145</v>
      </c>
    </row>
    <row r="28" spans="1:9" x14ac:dyDescent="0.3">
      <c r="A28" s="8">
        <f>IF(B28&lt;&gt;"",ROWS($B$6:B28),"")</f>
        <v>23</v>
      </c>
      <c r="B28" s="1" t="s">
        <v>83</v>
      </c>
      <c r="C28" s="1" t="s">
        <v>84</v>
      </c>
      <c r="D28" s="1" t="s">
        <v>37</v>
      </c>
      <c r="E28" s="21">
        <v>10105.98</v>
      </c>
      <c r="F28" s="9">
        <v>2048</v>
      </c>
      <c r="G28" s="9" t="s">
        <v>688</v>
      </c>
      <c r="H28" s="47">
        <v>43714</v>
      </c>
      <c r="I28" s="11" t="s">
        <v>34</v>
      </c>
    </row>
    <row r="29" spans="1:9" x14ac:dyDescent="0.3">
      <c r="A29" s="8">
        <f>IF(B29&lt;&gt;"",ROWS($B$6:B29),"")</f>
        <v>24</v>
      </c>
      <c r="B29" s="1" t="s">
        <v>489</v>
      </c>
      <c r="C29" s="1" t="s">
        <v>490</v>
      </c>
      <c r="D29" s="1" t="s">
        <v>37</v>
      </c>
      <c r="E29" s="21">
        <v>10097.42</v>
      </c>
      <c r="F29" s="9">
        <v>1691</v>
      </c>
      <c r="G29" s="9">
        <v>11</v>
      </c>
      <c r="H29" s="47">
        <v>43749</v>
      </c>
      <c r="I29" s="11" t="s">
        <v>240</v>
      </c>
    </row>
    <row r="30" spans="1:9" x14ac:dyDescent="0.3">
      <c r="A30" s="8">
        <f>IF(B30&lt;&gt;"",ROWS($B$6:B30),"")</f>
        <v>25</v>
      </c>
      <c r="B30" s="1" t="s">
        <v>520</v>
      </c>
      <c r="C30" s="1" t="s">
        <v>521</v>
      </c>
      <c r="D30" s="1" t="s">
        <v>139</v>
      </c>
      <c r="E30" s="21">
        <v>9436.0400000000009</v>
      </c>
      <c r="F30" s="9">
        <v>1584</v>
      </c>
      <c r="G30" s="9" t="s">
        <v>243</v>
      </c>
      <c r="H30" s="47">
        <v>43742</v>
      </c>
      <c r="I30" s="11" t="s">
        <v>40</v>
      </c>
    </row>
    <row r="31" spans="1:9" x14ac:dyDescent="0.3">
      <c r="A31" s="8">
        <f>IF(B31&lt;&gt;"",ROWS($B$6:B31),"")</f>
        <v>26</v>
      </c>
      <c r="B31" s="1" t="s">
        <v>531</v>
      </c>
      <c r="C31" s="1" t="s">
        <v>532</v>
      </c>
      <c r="D31" s="1" t="s">
        <v>533</v>
      </c>
      <c r="E31" s="21">
        <v>9421</v>
      </c>
      <c r="F31" s="9">
        <v>1734</v>
      </c>
      <c r="G31" s="9">
        <v>13</v>
      </c>
      <c r="H31" s="47">
        <v>43749</v>
      </c>
      <c r="I31" s="11" t="s">
        <v>121</v>
      </c>
    </row>
    <row r="32" spans="1:9" x14ac:dyDescent="0.3">
      <c r="A32" s="8">
        <f>IF(B32&lt;&gt;"",ROWS($B$6:B32),"")</f>
        <v>27</v>
      </c>
      <c r="B32" s="1" t="s">
        <v>428</v>
      </c>
      <c r="C32" s="1" t="s">
        <v>429</v>
      </c>
      <c r="D32" s="1" t="s">
        <v>430</v>
      </c>
      <c r="E32" s="21">
        <v>8076.43</v>
      </c>
      <c r="F32" s="9">
        <v>2159</v>
      </c>
      <c r="G32" s="9">
        <v>17</v>
      </c>
      <c r="H32" s="47">
        <v>43763</v>
      </c>
      <c r="I32" s="11" t="s">
        <v>431</v>
      </c>
    </row>
    <row r="33" spans="1:9" x14ac:dyDescent="0.3">
      <c r="A33" s="8">
        <f>IF(B33&lt;&gt;"",ROWS($B$6:B33),"")</f>
        <v>28</v>
      </c>
      <c r="B33" s="1" t="s">
        <v>415</v>
      </c>
      <c r="C33" s="1" t="s">
        <v>416</v>
      </c>
      <c r="D33" s="1" t="s">
        <v>269</v>
      </c>
      <c r="E33" s="21">
        <v>7130.65</v>
      </c>
      <c r="F33" s="9">
        <v>1724</v>
      </c>
      <c r="G33" s="9" t="s">
        <v>688</v>
      </c>
      <c r="H33" s="47">
        <v>43735</v>
      </c>
      <c r="I33" s="11" t="s">
        <v>40</v>
      </c>
    </row>
    <row r="34" spans="1:9" x14ac:dyDescent="0.3">
      <c r="A34" s="8">
        <f>IF(B34&lt;&gt;"",ROWS($B$6:B34),"")</f>
        <v>29</v>
      </c>
      <c r="B34" s="1" t="s">
        <v>497</v>
      </c>
      <c r="C34" s="1" t="s">
        <v>498</v>
      </c>
      <c r="D34" s="1" t="s">
        <v>37</v>
      </c>
      <c r="E34" s="21">
        <v>6972</v>
      </c>
      <c r="F34" s="9">
        <v>1144</v>
      </c>
      <c r="G34" s="9">
        <v>2</v>
      </c>
      <c r="H34" s="47">
        <v>43763</v>
      </c>
      <c r="I34" s="11" t="s">
        <v>378</v>
      </c>
    </row>
    <row r="35" spans="1:9" x14ac:dyDescent="0.3">
      <c r="A35" s="8">
        <f>IF(B35&lt;&gt;"",ROWS($B$6:B35),"")</f>
        <v>30</v>
      </c>
      <c r="B35" s="1" t="s">
        <v>487</v>
      </c>
      <c r="C35" s="1" t="s">
        <v>488</v>
      </c>
      <c r="D35" s="1" t="s">
        <v>37</v>
      </c>
      <c r="E35" s="21">
        <v>6109</v>
      </c>
      <c r="F35" s="9">
        <v>1439</v>
      </c>
      <c r="G35" s="9">
        <v>2</v>
      </c>
      <c r="H35" s="47">
        <v>43735</v>
      </c>
      <c r="I35" s="11" t="s">
        <v>240</v>
      </c>
    </row>
    <row r="36" spans="1:9" x14ac:dyDescent="0.3">
      <c r="A36" s="8">
        <f>IF(B36&lt;&gt;"",ROWS($B$6:B36),"")</f>
        <v>31</v>
      </c>
      <c r="B36" s="1" t="s">
        <v>641</v>
      </c>
      <c r="C36" s="1" t="s">
        <v>642</v>
      </c>
      <c r="D36" s="1" t="s">
        <v>234</v>
      </c>
      <c r="E36" s="21">
        <v>4667.8</v>
      </c>
      <c r="F36" s="9">
        <v>1040</v>
      </c>
      <c r="G36" s="9">
        <v>8</v>
      </c>
      <c r="H36" s="47">
        <v>43756</v>
      </c>
      <c r="I36" s="11" t="s">
        <v>508</v>
      </c>
    </row>
    <row r="37" spans="1:9" x14ac:dyDescent="0.3">
      <c r="A37" s="8">
        <f>IF(B37&lt;&gt;"",ROWS($B$6:B37),"")</f>
        <v>32</v>
      </c>
      <c r="B37" s="1" t="s">
        <v>152</v>
      </c>
      <c r="C37" s="1" t="s">
        <v>152</v>
      </c>
      <c r="D37" s="1" t="s">
        <v>27</v>
      </c>
      <c r="E37" s="21">
        <v>3875</v>
      </c>
      <c r="F37" s="9">
        <v>935</v>
      </c>
      <c r="G37" s="9">
        <v>4</v>
      </c>
      <c r="H37" s="47">
        <v>43693</v>
      </c>
      <c r="I37" s="11" t="s">
        <v>153</v>
      </c>
    </row>
    <row r="38" spans="1:9" x14ac:dyDescent="0.3">
      <c r="A38" s="8">
        <f>IF(B38&lt;&gt;"",ROWS($B$6:B38),"")</f>
        <v>33</v>
      </c>
      <c r="B38" s="1" t="s">
        <v>267</v>
      </c>
      <c r="C38" s="1" t="s">
        <v>268</v>
      </c>
      <c r="D38" s="1" t="s">
        <v>269</v>
      </c>
      <c r="E38" s="21">
        <v>3833.52</v>
      </c>
      <c r="F38" s="9">
        <v>722</v>
      </c>
      <c r="G38" s="9">
        <v>7</v>
      </c>
      <c r="H38" s="47">
        <v>43721</v>
      </c>
      <c r="I38" s="11" t="s">
        <v>43</v>
      </c>
    </row>
    <row r="39" spans="1:9" x14ac:dyDescent="0.3">
      <c r="A39" s="8">
        <f>IF(B39&lt;&gt;"",ROWS($B$6:B39),"")</f>
        <v>34</v>
      </c>
      <c r="B39" s="1" t="s">
        <v>676</v>
      </c>
      <c r="C39" s="1" t="s">
        <v>677</v>
      </c>
      <c r="D39" s="1" t="s">
        <v>678</v>
      </c>
      <c r="E39" s="21">
        <v>3707.02</v>
      </c>
      <c r="F39" s="9">
        <v>813</v>
      </c>
      <c r="G39" s="9">
        <v>8</v>
      </c>
      <c r="H39" s="47">
        <v>43742</v>
      </c>
      <c r="I39" s="11" t="s">
        <v>240</v>
      </c>
    </row>
    <row r="40" spans="1:9" x14ac:dyDescent="0.3">
      <c r="A40" s="8">
        <f>IF(B40&lt;&gt;"",ROWS($B$6:B40),"")</f>
        <v>35</v>
      </c>
      <c r="B40" s="1" t="s">
        <v>159</v>
      </c>
      <c r="C40" s="1" t="s">
        <v>160</v>
      </c>
      <c r="D40" s="1" t="s">
        <v>37</v>
      </c>
      <c r="E40" s="21">
        <v>3698.11</v>
      </c>
      <c r="F40" s="9">
        <v>598</v>
      </c>
      <c r="G40" s="9">
        <v>6</v>
      </c>
      <c r="H40" s="47">
        <v>43770</v>
      </c>
      <c r="I40" s="11" t="s">
        <v>94</v>
      </c>
    </row>
    <row r="41" spans="1:9" x14ac:dyDescent="0.3">
      <c r="A41" s="8">
        <f>IF(B41&lt;&gt;"",ROWS($B$6:B41),"")</f>
        <v>36</v>
      </c>
      <c r="B41" s="1" t="s">
        <v>35</v>
      </c>
      <c r="C41" s="1" t="s">
        <v>36</v>
      </c>
      <c r="D41" s="1" t="s">
        <v>37</v>
      </c>
      <c r="E41" s="21">
        <v>3298.6</v>
      </c>
      <c r="F41" s="9">
        <v>673</v>
      </c>
      <c r="G41" s="9">
        <v>5</v>
      </c>
      <c r="H41" s="47">
        <v>43665</v>
      </c>
      <c r="I41" s="11" t="s">
        <v>38</v>
      </c>
    </row>
    <row r="42" spans="1:9" x14ac:dyDescent="0.3">
      <c r="A42" s="8">
        <f>IF(B42&lt;&gt;"",ROWS($B$6:B42),"")</f>
        <v>37</v>
      </c>
      <c r="B42" s="1" t="s">
        <v>547</v>
      </c>
      <c r="C42" s="1" t="s">
        <v>548</v>
      </c>
      <c r="D42" s="1" t="s">
        <v>549</v>
      </c>
      <c r="E42" s="21">
        <v>3239</v>
      </c>
      <c r="F42" s="9">
        <v>714</v>
      </c>
      <c r="G42" s="9">
        <v>5</v>
      </c>
      <c r="H42" s="47">
        <v>43735</v>
      </c>
      <c r="I42" s="11" t="s">
        <v>121</v>
      </c>
    </row>
    <row r="43" spans="1:9" x14ac:dyDescent="0.3">
      <c r="A43" s="8">
        <f>IF(B43&lt;&gt;"",ROWS($B$6:B43),"")</f>
        <v>38</v>
      </c>
      <c r="B43" s="1" t="s">
        <v>376</v>
      </c>
      <c r="C43" s="1" t="s">
        <v>377</v>
      </c>
      <c r="D43" s="1" t="s">
        <v>316</v>
      </c>
      <c r="E43" s="21">
        <v>3135.2</v>
      </c>
      <c r="F43" s="9">
        <v>532</v>
      </c>
      <c r="G43" s="9">
        <v>3</v>
      </c>
      <c r="H43" s="47">
        <v>43714</v>
      </c>
      <c r="I43" s="11" t="s">
        <v>378</v>
      </c>
    </row>
    <row r="44" spans="1:9" x14ac:dyDescent="0.3">
      <c r="A44" s="8">
        <f>IF(B44&lt;&gt;"",ROWS($B$6:B44),"")</f>
        <v>39</v>
      </c>
      <c r="B44" s="1" t="s">
        <v>357</v>
      </c>
      <c r="C44" s="1" t="s">
        <v>358</v>
      </c>
      <c r="D44" s="1" t="s">
        <v>37</v>
      </c>
      <c r="E44" s="21">
        <v>2782</v>
      </c>
      <c r="F44" s="9">
        <v>710</v>
      </c>
      <c r="G44" s="9">
        <v>1</v>
      </c>
      <c r="H44" s="47">
        <v>43728</v>
      </c>
      <c r="I44" s="11" t="s">
        <v>121</v>
      </c>
    </row>
    <row r="45" spans="1:9" x14ac:dyDescent="0.3">
      <c r="A45" s="8">
        <f>IF(B45&lt;&gt;"",ROWS($B$6:B45),"")</f>
        <v>40</v>
      </c>
      <c r="B45" s="1" t="s">
        <v>623</v>
      </c>
      <c r="C45" s="1" t="s">
        <v>624</v>
      </c>
      <c r="D45" s="1" t="s">
        <v>37</v>
      </c>
      <c r="E45" s="21">
        <v>2435.84</v>
      </c>
      <c r="F45" s="9">
        <v>657</v>
      </c>
      <c r="G45" s="9">
        <v>7</v>
      </c>
      <c r="H45" s="47">
        <v>43735</v>
      </c>
      <c r="I45" s="11" t="s">
        <v>166</v>
      </c>
    </row>
    <row r="46" spans="1:9" x14ac:dyDescent="0.3">
      <c r="A46" s="8">
        <f>IF(B46&lt;&gt;"",ROWS($B$6:B46),"")</f>
        <v>41</v>
      </c>
      <c r="B46" s="1" t="s">
        <v>749</v>
      </c>
      <c r="C46" s="1" t="s">
        <v>750</v>
      </c>
      <c r="D46" s="1" t="s">
        <v>540</v>
      </c>
      <c r="E46" s="21">
        <v>2030</v>
      </c>
      <c r="F46" s="9">
        <v>934</v>
      </c>
      <c r="G46" s="9">
        <v>1</v>
      </c>
      <c r="H46" s="47">
        <v>42475</v>
      </c>
      <c r="I46" s="11" t="s">
        <v>622</v>
      </c>
    </row>
    <row r="47" spans="1:9" x14ac:dyDescent="0.3">
      <c r="A47" s="8">
        <f>IF(B47&lt;&gt;"",ROWS($B$6:B47),"")</f>
        <v>42</v>
      </c>
      <c r="B47" s="1" t="s">
        <v>338</v>
      </c>
      <c r="C47" s="1" t="s">
        <v>339</v>
      </c>
      <c r="D47" s="1" t="s">
        <v>27</v>
      </c>
      <c r="E47" s="21">
        <v>1664.8</v>
      </c>
      <c r="F47" s="9">
        <v>411</v>
      </c>
      <c r="G47" s="9" t="s">
        <v>844</v>
      </c>
      <c r="H47" s="47">
        <v>43714</v>
      </c>
      <c r="I47" s="11" t="s">
        <v>40</v>
      </c>
    </row>
    <row r="48" spans="1:9" x14ac:dyDescent="0.3">
      <c r="A48" s="8">
        <f>IF(B48&lt;&gt;"",ROWS($B$6:B48),"")</f>
        <v>43</v>
      </c>
      <c r="B48" s="1" t="s">
        <v>556</v>
      </c>
      <c r="C48" s="1" t="s">
        <v>557</v>
      </c>
      <c r="D48" s="1" t="s">
        <v>471</v>
      </c>
      <c r="E48" s="21">
        <v>1469</v>
      </c>
      <c r="F48" s="9">
        <v>141</v>
      </c>
      <c r="G48" s="9">
        <v>2</v>
      </c>
      <c r="H48" s="47">
        <v>43714</v>
      </c>
      <c r="I48" s="11" t="s">
        <v>378</v>
      </c>
    </row>
    <row r="49" spans="1:9" x14ac:dyDescent="0.3">
      <c r="A49" s="8">
        <f>IF(B49&lt;&gt;"",ROWS($B$6:B49),"")</f>
        <v>44</v>
      </c>
      <c r="B49" s="1" t="s">
        <v>601</v>
      </c>
      <c r="C49" s="1" t="s">
        <v>602</v>
      </c>
      <c r="D49" s="1" t="s">
        <v>316</v>
      </c>
      <c r="E49" s="21">
        <v>1254</v>
      </c>
      <c r="F49" s="9">
        <v>366</v>
      </c>
      <c r="G49" s="9">
        <v>1</v>
      </c>
      <c r="H49" s="47">
        <v>42721</v>
      </c>
      <c r="I49" s="11" t="s">
        <v>472</v>
      </c>
    </row>
    <row r="50" spans="1:9" x14ac:dyDescent="0.3">
      <c r="A50" s="8">
        <f>IF(B50&lt;&gt;"",ROWS($B$6:B50),"")</f>
        <v>45</v>
      </c>
      <c r="B50" s="1" t="s">
        <v>426</v>
      </c>
      <c r="C50" s="1" t="s">
        <v>427</v>
      </c>
      <c r="D50" s="1" t="s">
        <v>139</v>
      </c>
      <c r="E50" s="21">
        <v>1049</v>
      </c>
      <c r="F50" s="9">
        <v>228</v>
      </c>
      <c r="G50" s="9">
        <v>1</v>
      </c>
      <c r="H50" s="47">
        <v>43672</v>
      </c>
      <c r="I50" s="11" t="s">
        <v>240</v>
      </c>
    </row>
    <row r="51" spans="1:9" x14ac:dyDescent="0.3">
      <c r="A51" s="8">
        <f>IF(B51&lt;&gt;"",ROWS($B$6:B51),"")</f>
        <v>46</v>
      </c>
      <c r="B51" s="1" t="s">
        <v>721</v>
      </c>
      <c r="C51" s="1" t="s">
        <v>722</v>
      </c>
      <c r="D51" s="1" t="s">
        <v>723</v>
      </c>
      <c r="E51" s="21">
        <v>999</v>
      </c>
      <c r="F51" s="9">
        <v>333</v>
      </c>
      <c r="G51" s="9">
        <v>1</v>
      </c>
      <c r="H51" s="47">
        <v>43015</v>
      </c>
      <c r="I51" s="11" t="s">
        <v>472</v>
      </c>
    </row>
    <row r="52" spans="1:9" x14ac:dyDescent="0.3">
      <c r="A52" s="8">
        <f>IF(B52&lt;&gt;"",ROWS($B$6:B52),"")</f>
        <v>47</v>
      </c>
      <c r="B52" s="1" t="s">
        <v>615</v>
      </c>
      <c r="C52" s="1" t="s">
        <v>616</v>
      </c>
      <c r="D52" s="1" t="s">
        <v>410</v>
      </c>
      <c r="E52" s="21">
        <v>949</v>
      </c>
      <c r="F52" s="9">
        <v>329</v>
      </c>
      <c r="G52" s="9">
        <v>1</v>
      </c>
      <c r="H52" s="47">
        <v>42654</v>
      </c>
      <c r="I52" s="11" t="s">
        <v>472</v>
      </c>
    </row>
    <row r="53" spans="1:9" x14ac:dyDescent="0.3">
      <c r="A53" s="8">
        <f>IF(B53&lt;&gt;"",ROWS($B$6:B53),"")</f>
        <v>48</v>
      </c>
      <c r="B53" s="1" t="s">
        <v>769</v>
      </c>
      <c r="C53" s="1" t="s">
        <v>770</v>
      </c>
      <c r="D53" s="1" t="s">
        <v>287</v>
      </c>
      <c r="E53" s="21">
        <v>927.5</v>
      </c>
      <c r="F53" s="9">
        <v>181</v>
      </c>
      <c r="G53" s="9">
        <v>5</v>
      </c>
      <c r="H53" s="47">
        <v>43756</v>
      </c>
      <c r="I53" s="11" t="s">
        <v>240</v>
      </c>
    </row>
    <row r="54" spans="1:9" x14ac:dyDescent="0.3">
      <c r="A54" s="8">
        <f>IF(B54&lt;&gt;"",ROWS($B$6:B54),"")</f>
        <v>49</v>
      </c>
      <c r="B54" s="1" t="s">
        <v>227</v>
      </c>
      <c r="C54" s="1" t="s">
        <v>228</v>
      </c>
      <c r="D54" s="1" t="s">
        <v>37</v>
      </c>
      <c r="E54" s="21">
        <v>887</v>
      </c>
      <c r="F54" s="9">
        <v>160</v>
      </c>
      <c r="G54" s="9">
        <v>1</v>
      </c>
      <c r="H54" s="47">
        <v>43700</v>
      </c>
      <c r="I54" s="11" t="s">
        <v>43</v>
      </c>
    </row>
    <row r="55" spans="1:9" x14ac:dyDescent="0.3">
      <c r="A55" s="8">
        <f>IF(B55&lt;&gt;"",ROWS($B$6:B55),"")</f>
        <v>50</v>
      </c>
      <c r="B55" s="1" t="s">
        <v>86</v>
      </c>
      <c r="C55" s="1" t="s">
        <v>87</v>
      </c>
      <c r="D55" s="1" t="s">
        <v>37</v>
      </c>
      <c r="E55" s="21">
        <v>884.32</v>
      </c>
      <c r="F55" s="9">
        <v>197</v>
      </c>
      <c r="G55" s="9">
        <v>4</v>
      </c>
      <c r="H55" s="47">
        <v>43686</v>
      </c>
      <c r="I55" s="11" t="s">
        <v>38</v>
      </c>
    </row>
    <row r="56" spans="1:9" x14ac:dyDescent="0.3">
      <c r="A56" s="8">
        <f>IF(B56&lt;&gt;"",ROWS($B$6:B56),"")</f>
        <v>51</v>
      </c>
      <c r="B56" s="1" t="s">
        <v>464</v>
      </c>
      <c r="C56" s="1" t="s">
        <v>464</v>
      </c>
      <c r="D56" s="1" t="s">
        <v>27</v>
      </c>
      <c r="E56" s="21">
        <v>744</v>
      </c>
      <c r="F56" s="9">
        <v>152</v>
      </c>
      <c r="G56" s="9">
        <v>2</v>
      </c>
      <c r="H56" s="47">
        <v>43189</v>
      </c>
      <c r="I56" s="11" t="s">
        <v>465</v>
      </c>
    </row>
    <row r="57" spans="1:9" x14ac:dyDescent="0.3">
      <c r="A57" s="8">
        <f>IF(B57&lt;&gt;"",ROWS($B$6:B57),"")</f>
        <v>52</v>
      </c>
      <c r="B57" s="1" t="s">
        <v>395</v>
      </c>
      <c r="C57" s="1" t="s">
        <v>396</v>
      </c>
      <c r="D57" s="1" t="s">
        <v>183</v>
      </c>
      <c r="E57" s="21">
        <v>689</v>
      </c>
      <c r="F57" s="9">
        <v>109</v>
      </c>
      <c r="G57" s="9">
        <v>1</v>
      </c>
      <c r="H57" s="47">
        <v>43721</v>
      </c>
      <c r="I57" s="11" t="s">
        <v>121</v>
      </c>
    </row>
    <row r="58" spans="1:9" x14ac:dyDescent="0.3">
      <c r="A58" s="8">
        <f>IF(B58&lt;&gt;"",ROWS($B$6:B58),"")</f>
        <v>53</v>
      </c>
      <c r="B58" s="1" t="s">
        <v>469</v>
      </c>
      <c r="C58" s="1" t="s">
        <v>470</v>
      </c>
      <c r="D58" s="1" t="s">
        <v>471</v>
      </c>
      <c r="E58" s="21">
        <v>483</v>
      </c>
      <c r="F58" s="9">
        <v>147</v>
      </c>
      <c r="G58" s="9">
        <v>1</v>
      </c>
      <c r="H58" s="47">
        <v>43435</v>
      </c>
      <c r="I58" s="11" t="s">
        <v>472</v>
      </c>
    </row>
    <row r="59" spans="1:9" x14ac:dyDescent="0.3">
      <c r="A59" s="8">
        <f>IF(B59&lt;&gt;"",ROWS($B$6:B59),"")</f>
        <v>54</v>
      </c>
      <c r="B59" s="1" t="s">
        <v>603</v>
      </c>
      <c r="C59" s="1" t="s">
        <v>604</v>
      </c>
      <c r="D59" s="1" t="s">
        <v>930</v>
      </c>
      <c r="E59" s="21">
        <v>428</v>
      </c>
      <c r="F59" s="9">
        <v>107</v>
      </c>
      <c r="G59" s="9">
        <v>1</v>
      </c>
      <c r="H59" s="47">
        <v>42030</v>
      </c>
      <c r="I59" s="11" t="s">
        <v>472</v>
      </c>
    </row>
    <row r="60" spans="1:9" x14ac:dyDescent="0.3">
      <c r="A60" s="8">
        <f>IF(B60&lt;&gt;"",ROWS($B$6:B60),"")</f>
        <v>55</v>
      </c>
      <c r="B60" s="1" t="s">
        <v>693</v>
      </c>
      <c r="C60" s="1" t="s">
        <v>694</v>
      </c>
      <c r="D60" s="1" t="s">
        <v>929</v>
      </c>
      <c r="E60" s="21">
        <v>376</v>
      </c>
      <c r="F60" s="9">
        <v>188</v>
      </c>
      <c r="G60" s="9">
        <v>1</v>
      </c>
      <c r="H60" s="47">
        <v>42988</v>
      </c>
      <c r="I60" s="11" t="s">
        <v>472</v>
      </c>
    </row>
    <row r="61" spans="1:9" x14ac:dyDescent="0.3">
      <c r="A61" s="8">
        <f>IF(B61&lt;&gt;"",ROWS($B$6:B61),"")</f>
        <v>56</v>
      </c>
      <c r="B61" s="1" t="s">
        <v>650</v>
      </c>
      <c r="C61" s="1" t="s">
        <v>650</v>
      </c>
      <c r="D61" s="1" t="s">
        <v>27</v>
      </c>
      <c r="E61" s="21">
        <v>309</v>
      </c>
      <c r="F61" s="9">
        <v>88</v>
      </c>
      <c r="G61" s="9">
        <v>1</v>
      </c>
      <c r="H61" s="47">
        <v>43721</v>
      </c>
      <c r="I61" s="11" t="s">
        <v>651</v>
      </c>
    </row>
    <row r="62" spans="1:9" x14ac:dyDescent="0.3">
      <c r="A62" s="8">
        <f>IF(B62&lt;&gt;"",ROWS($B$6:B62),"")</f>
        <v>57</v>
      </c>
      <c r="B62" s="1" t="s">
        <v>201</v>
      </c>
      <c r="C62" s="1" t="s">
        <v>202</v>
      </c>
      <c r="D62" s="1" t="s">
        <v>37</v>
      </c>
      <c r="E62" s="21">
        <v>262</v>
      </c>
      <c r="F62" s="9">
        <v>45</v>
      </c>
      <c r="G62" s="9" t="s">
        <v>814</v>
      </c>
      <c r="H62" s="47">
        <v>43679</v>
      </c>
      <c r="I62" s="11" t="s">
        <v>40</v>
      </c>
    </row>
    <row r="63" spans="1:9" x14ac:dyDescent="0.3">
      <c r="A63" s="8">
        <f>IF(B63&lt;&gt;"",ROWS($B$6:B63),"")</f>
        <v>58</v>
      </c>
      <c r="B63" s="1" t="s">
        <v>517</v>
      </c>
      <c r="C63" s="1" t="s">
        <v>518</v>
      </c>
      <c r="D63" s="1" t="s">
        <v>519</v>
      </c>
      <c r="E63" s="21">
        <v>250</v>
      </c>
      <c r="F63" s="9">
        <v>50</v>
      </c>
      <c r="G63" s="9">
        <v>1</v>
      </c>
      <c r="H63" s="47">
        <v>43379</v>
      </c>
      <c r="I63" s="11" t="s">
        <v>472</v>
      </c>
    </row>
    <row r="64" spans="1:9" x14ac:dyDescent="0.3">
      <c r="A64" s="8">
        <f>IF(B64&lt;&gt;"",ROWS($B$6:B64),"")</f>
        <v>59</v>
      </c>
      <c r="B64" s="1" t="s">
        <v>825</v>
      </c>
      <c r="C64" s="1" t="s">
        <v>826</v>
      </c>
      <c r="D64" s="1" t="s">
        <v>37</v>
      </c>
      <c r="E64" s="21">
        <v>214</v>
      </c>
      <c r="F64" s="9">
        <v>107</v>
      </c>
      <c r="G64" s="9">
        <v>1</v>
      </c>
      <c r="H64" s="47">
        <v>43056</v>
      </c>
      <c r="I64" s="11" t="s">
        <v>40</v>
      </c>
    </row>
    <row r="65" spans="1:9" x14ac:dyDescent="0.3">
      <c r="A65" s="8">
        <f>IF(B65&lt;&gt;"",ROWS($B$6:B65),"")</f>
        <v>60</v>
      </c>
      <c r="B65" s="1" t="s">
        <v>206</v>
      </c>
      <c r="C65" s="1" t="s">
        <v>207</v>
      </c>
      <c r="D65" s="1" t="s">
        <v>37</v>
      </c>
      <c r="E65" s="21">
        <v>181.5</v>
      </c>
      <c r="F65" s="9">
        <v>37</v>
      </c>
      <c r="G65" s="9">
        <v>1</v>
      </c>
      <c r="H65" s="47">
        <v>43700</v>
      </c>
      <c r="I65" s="11" t="s">
        <v>94</v>
      </c>
    </row>
    <row r="66" spans="1:9" x14ac:dyDescent="0.3">
      <c r="A66" s="8">
        <f>IF(B66&lt;&gt;"",ROWS($B$6:B66),"")</f>
        <v>61</v>
      </c>
      <c r="B66" s="1" t="s">
        <v>837</v>
      </c>
      <c r="C66" s="1" t="s">
        <v>837</v>
      </c>
      <c r="D66" s="1" t="s">
        <v>27</v>
      </c>
      <c r="E66" s="21">
        <v>150</v>
      </c>
      <c r="F66" s="9">
        <v>75</v>
      </c>
      <c r="G66" s="9">
        <v>1</v>
      </c>
      <c r="H66" s="47">
        <v>41544</v>
      </c>
      <c r="I66" s="11" t="s">
        <v>838</v>
      </c>
    </row>
    <row r="67" spans="1:9" x14ac:dyDescent="0.3">
      <c r="A67" s="8">
        <f>IF(B67&lt;&gt;"",ROWS($B$6:B67),"")</f>
        <v>62</v>
      </c>
      <c r="B67" s="1" t="s">
        <v>326</v>
      </c>
      <c r="C67" s="1" t="s">
        <v>327</v>
      </c>
      <c r="D67" s="1" t="s">
        <v>316</v>
      </c>
      <c r="E67" s="21">
        <v>137.83000000000001</v>
      </c>
      <c r="F67" s="9">
        <v>69</v>
      </c>
      <c r="G67" s="9">
        <v>1</v>
      </c>
      <c r="H67" s="47">
        <v>43672</v>
      </c>
      <c r="I67" s="11" t="s">
        <v>145</v>
      </c>
    </row>
    <row r="68" spans="1:9" x14ac:dyDescent="0.3">
      <c r="E68" s="19">
        <f>SUBTOTAL(109,Table3_Spalis[Pajamos])</f>
        <v>2681565.12</v>
      </c>
      <c r="F68" s="12">
        <f>SUBTOTAL(109,Table3_Spalis[Žiūrovų skaičius])</f>
        <v>469446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0"/>
  <sheetViews>
    <sheetView topLeftCell="A53" workbookViewId="0">
      <selection activeCell="D65" sqref="D65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23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26</v>
      </c>
      <c r="D6" s="1" t="s">
        <v>27</v>
      </c>
      <c r="E6" s="21">
        <v>443074.09</v>
      </c>
      <c r="F6" s="9">
        <v>72330</v>
      </c>
      <c r="G6" s="9" t="s">
        <v>64</v>
      </c>
      <c r="H6" s="47">
        <v>43756</v>
      </c>
      <c r="I6" s="11" t="s">
        <v>29</v>
      </c>
    </row>
    <row r="7" spans="1:9" x14ac:dyDescent="0.3">
      <c r="A7" s="8">
        <f>IF(B7&lt;&gt;"",ROWS($B$6:B7),"")</f>
        <v>2</v>
      </c>
      <c r="B7" s="1" t="s">
        <v>56</v>
      </c>
      <c r="C7" s="1" t="s">
        <v>56</v>
      </c>
      <c r="D7" s="1" t="s">
        <v>27</v>
      </c>
      <c r="E7" s="21">
        <v>272000</v>
      </c>
      <c r="F7" s="9">
        <v>43248</v>
      </c>
      <c r="G7" s="9">
        <v>19</v>
      </c>
      <c r="H7" s="47">
        <v>43791</v>
      </c>
      <c r="I7" s="11" t="s">
        <v>51</v>
      </c>
    </row>
    <row r="8" spans="1:9" x14ac:dyDescent="0.3">
      <c r="A8" s="8">
        <f>IF(B8&lt;&gt;"",ROWS($B$6:B8),"")</f>
        <v>3</v>
      </c>
      <c r="B8" s="1" t="s">
        <v>30</v>
      </c>
      <c r="C8" s="1" t="s">
        <v>31</v>
      </c>
      <c r="D8" s="1" t="s">
        <v>32</v>
      </c>
      <c r="E8" s="21">
        <v>160714.63</v>
      </c>
      <c r="F8" s="9">
        <v>25490</v>
      </c>
      <c r="G8" s="9" t="s">
        <v>70</v>
      </c>
      <c r="H8" s="47">
        <v>43742</v>
      </c>
      <c r="I8" s="11" t="s">
        <v>34</v>
      </c>
    </row>
    <row r="9" spans="1:9" x14ac:dyDescent="0.3">
      <c r="A9" s="8">
        <f>IF(B9&lt;&gt;"",ROWS($B$6:B9),"")</f>
        <v>4</v>
      </c>
      <c r="B9" s="1" t="s">
        <v>116</v>
      </c>
      <c r="C9" s="1" t="s">
        <v>117</v>
      </c>
      <c r="D9" s="1" t="s">
        <v>37</v>
      </c>
      <c r="E9" s="21">
        <v>120116.93</v>
      </c>
      <c r="F9" s="9">
        <v>19413</v>
      </c>
      <c r="G9" s="9">
        <v>16</v>
      </c>
      <c r="H9" s="47">
        <v>43794</v>
      </c>
      <c r="I9" s="11" t="s">
        <v>94</v>
      </c>
    </row>
    <row r="10" spans="1:9" x14ac:dyDescent="0.3">
      <c r="A10" s="8">
        <f>IF(B10&lt;&gt;"",ROWS($B$6:B10),"")</f>
        <v>5</v>
      </c>
      <c r="B10" s="1" t="s">
        <v>154</v>
      </c>
      <c r="C10" s="1" t="s">
        <v>155</v>
      </c>
      <c r="D10" s="1" t="s">
        <v>156</v>
      </c>
      <c r="E10" s="21">
        <v>116344.44</v>
      </c>
      <c r="F10" s="9">
        <v>18351</v>
      </c>
      <c r="G10" s="9" t="s">
        <v>85</v>
      </c>
      <c r="H10" s="47">
        <v>43777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159</v>
      </c>
      <c r="C11" s="1" t="s">
        <v>160</v>
      </c>
      <c r="D11" s="1" t="s">
        <v>37</v>
      </c>
      <c r="E11" s="21">
        <v>109144.45</v>
      </c>
      <c r="F11" s="9">
        <v>16936</v>
      </c>
      <c r="G11" s="9">
        <v>14</v>
      </c>
      <c r="H11" s="47">
        <v>43770</v>
      </c>
      <c r="I11" s="11" t="s">
        <v>94</v>
      </c>
    </row>
    <row r="12" spans="1:9" x14ac:dyDescent="0.3">
      <c r="A12" s="8">
        <f>IF(B12&lt;&gt;"",ROWS($B$6:B12),"")</f>
        <v>7</v>
      </c>
      <c r="B12" s="1" t="s">
        <v>59</v>
      </c>
      <c r="C12" s="1" t="s">
        <v>60</v>
      </c>
      <c r="D12" s="1" t="s">
        <v>61</v>
      </c>
      <c r="E12" s="21">
        <v>86890.76</v>
      </c>
      <c r="F12" s="9">
        <v>17247</v>
      </c>
      <c r="G12" s="9">
        <v>10</v>
      </c>
      <c r="H12" s="47">
        <v>43742</v>
      </c>
      <c r="I12" s="11" t="s">
        <v>43</v>
      </c>
    </row>
    <row r="13" spans="1:9" x14ac:dyDescent="0.3">
      <c r="A13" s="8">
        <f>IF(B13&lt;&gt;"",ROWS($B$6:B13),"")</f>
        <v>8</v>
      </c>
      <c r="B13" s="1" t="s">
        <v>106</v>
      </c>
      <c r="C13" s="1" t="s">
        <v>107</v>
      </c>
      <c r="D13" s="1" t="s">
        <v>37</v>
      </c>
      <c r="E13" s="21">
        <v>82977.990000000005</v>
      </c>
      <c r="F13" s="9">
        <v>14223</v>
      </c>
      <c r="G13" s="9">
        <v>19</v>
      </c>
      <c r="H13" s="47">
        <v>43763</v>
      </c>
      <c r="I13" s="11" t="s">
        <v>38</v>
      </c>
    </row>
    <row r="14" spans="1:9" x14ac:dyDescent="0.3">
      <c r="A14" s="8">
        <f>IF(B14&lt;&gt;"",ROWS($B$6:B14),"")</f>
        <v>9</v>
      </c>
      <c r="B14" s="1" t="s">
        <v>77</v>
      </c>
      <c r="C14" s="1" t="s">
        <v>78</v>
      </c>
      <c r="D14" s="1" t="s">
        <v>37</v>
      </c>
      <c r="E14" s="21">
        <v>82432.42</v>
      </c>
      <c r="F14" s="9">
        <v>15507</v>
      </c>
      <c r="G14" s="9">
        <v>16</v>
      </c>
      <c r="H14" s="47">
        <v>43798</v>
      </c>
      <c r="I14" s="11" t="s">
        <v>43</v>
      </c>
    </row>
    <row r="15" spans="1:9" x14ac:dyDescent="0.3">
      <c r="A15" s="8">
        <f>IF(B15&lt;&gt;"",ROWS($B$6:B15),"")</f>
        <v>10</v>
      </c>
      <c r="B15" s="1" t="s">
        <v>170</v>
      </c>
      <c r="C15" s="1" t="s">
        <v>171</v>
      </c>
      <c r="D15" s="1" t="s">
        <v>172</v>
      </c>
      <c r="E15" s="21">
        <v>81146.880000000005</v>
      </c>
      <c r="F15" s="9">
        <v>16833</v>
      </c>
      <c r="G15" s="9" t="s">
        <v>33</v>
      </c>
      <c r="H15" s="47">
        <v>43784</v>
      </c>
      <c r="I15" s="11" t="s">
        <v>40</v>
      </c>
    </row>
    <row r="16" spans="1:9" x14ac:dyDescent="0.3">
      <c r="A16" s="8">
        <f>IF(B16&lt;&gt;"",ROWS($B$6:B16),"")</f>
        <v>11</v>
      </c>
      <c r="B16" s="1" t="s">
        <v>188</v>
      </c>
      <c r="C16" s="1" t="s">
        <v>189</v>
      </c>
      <c r="D16" s="1" t="s">
        <v>37</v>
      </c>
      <c r="E16" s="21">
        <v>77025.58</v>
      </c>
      <c r="F16" s="9">
        <v>12504</v>
      </c>
      <c r="G16" s="9" t="s">
        <v>64</v>
      </c>
      <c r="H16" s="47">
        <v>43777</v>
      </c>
      <c r="I16" s="11" t="s">
        <v>34</v>
      </c>
    </row>
    <row r="17" spans="1:9" x14ac:dyDescent="0.3">
      <c r="A17" s="8">
        <f>IF(B17&lt;&gt;"",ROWS($B$6:B17),"")</f>
        <v>12</v>
      </c>
      <c r="B17" s="1" t="s">
        <v>253</v>
      </c>
      <c r="C17" s="1" t="s">
        <v>254</v>
      </c>
      <c r="D17" s="1" t="s">
        <v>37</v>
      </c>
      <c r="E17" s="21">
        <v>58337</v>
      </c>
      <c r="F17" s="9">
        <v>13422</v>
      </c>
      <c r="G17" s="9">
        <v>18</v>
      </c>
      <c r="H17" s="47">
        <v>43770</v>
      </c>
      <c r="I17" s="11" t="s">
        <v>121</v>
      </c>
    </row>
    <row r="18" spans="1:9" x14ac:dyDescent="0.3">
      <c r="A18" s="8">
        <f>IF(B18&lt;&gt;"",ROWS($B$6:B18),"")</f>
        <v>13</v>
      </c>
      <c r="B18" s="1" t="s">
        <v>167</v>
      </c>
      <c r="C18" s="1" t="s">
        <v>168</v>
      </c>
      <c r="D18" s="1" t="s">
        <v>37</v>
      </c>
      <c r="E18" s="21">
        <v>48565.58</v>
      </c>
      <c r="F18" s="9">
        <v>7815</v>
      </c>
      <c r="G18" s="9" t="s">
        <v>184</v>
      </c>
      <c r="H18" s="47">
        <v>43763</v>
      </c>
      <c r="I18" s="11" t="s">
        <v>40</v>
      </c>
    </row>
    <row r="19" spans="1:9" x14ac:dyDescent="0.3">
      <c r="A19" s="8">
        <f>IF(B19&lt;&gt;"",ROWS($B$6:B19),"")</f>
        <v>14</v>
      </c>
      <c r="B19" s="1" t="s">
        <v>232</v>
      </c>
      <c r="C19" s="1" t="s">
        <v>233</v>
      </c>
      <c r="D19" s="1" t="s">
        <v>234</v>
      </c>
      <c r="E19" s="21">
        <v>44437.21</v>
      </c>
      <c r="F19" s="9">
        <v>9764</v>
      </c>
      <c r="G19" s="9">
        <v>17</v>
      </c>
      <c r="H19" s="47">
        <v>43791</v>
      </c>
      <c r="I19" s="11" t="s">
        <v>145</v>
      </c>
    </row>
    <row r="20" spans="1:9" x14ac:dyDescent="0.3">
      <c r="A20" s="8">
        <f>IF(B20&lt;&gt;"",ROWS($B$6:B20),"")</f>
        <v>15</v>
      </c>
      <c r="B20" s="1" t="s">
        <v>285</v>
      </c>
      <c r="C20" s="1" t="s">
        <v>286</v>
      </c>
      <c r="D20" s="1" t="s">
        <v>287</v>
      </c>
      <c r="E20" s="21">
        <v>25556.22</v>
      </c>
      <c r="F20" s="9">
        <v>5008</v>
      </c>
      <c r="G20" s="9" t="s">
        <v>243</v>
      </c>
      <c r="H20" s="47">
        <v>43763</v>
      </c>
      <c r="I20" s="11" t="s">
        <v>145</v>
      </c>
    </row>
    <row r="21" spans="1:9" x14ac:dyDescent="0.3">
      <c r="A21" s="8">
        <f>IF(B21&lt;&gt;"",ROWS($B$6:B21),"")</f>
        <v>16</v>
      </c>
      <c r="B21" s="1" t="s">
        <v>382</v>
      </c>
      <c r="C21" s="1" t="s">
        <v>383</v>
      </c>
      <c r="D21" s="1" t="s">
        <v>384</v>
      </c>
      <c r="E21" s="21">
        <v>22427.599999999999</v>
      </c>
      <c r="F21" s="9">
        <v>5003</v>
      </c>
      <c r="G21" s="9">
        <v>14</v>
      </c>
      <c r="H21" s="47">
        <v>43777</v>
      </c>
      <c r="I21" s="11" t="s">
        <v>166</v>
      </c>
    </row>
    <row r="22" spans="1:9" x14ac:dyDescent="0.3">
      <c r="A22" s="8">
        <f>IF(B22&lt;&gt;"",ROWS($B$6:B22),"")</f>
        <v>17</v>
      </c>
      <c r="B22" s="1" t="s">
        <v>390</v>
      </c>
      <c r="C22" s="1" t="s">
        <v>391</v>
      </c>
      <c r="D22" s="1" t="s">
        <v>183</v>
      </c>
      <c r="E22" s="21">
        <v>21772</v>
      </c>
      <c r="F22" s="9">
        <v>3410</v>
      </c>
      <c r="G22" s="9">
        <v>8</v>
      </c>
      <c r="H22" s="47">
        <v>43788</v>
      </c>
      <c r="I22" s="11" t="s">
        <v>307</v>
      </c>
    </row>
    <row r="23" spans="1:9" x14ac:dyDescent="0.3">
      <c r="A23" s="8">
        <f>IF(B23&lt;&gt;"",ROWS($B$6:B23),"")</f>
        <v>18</v>
      </c>
      <c r="B23" s="1" t="s">
        <v>399</v>
      </c>
      <c r="C23" s="1" t="s">
        <v>400</v>
      </c>
      <c r="D23" s="1" t="s">
        <v>37</v>
      </c>
      <c r="E23" s="21">
        <v>21191.73</v>
      </c>
      <c r="F23" s="9">
        <v>3850</v>
      </c>
      <c r="G23" s="9" t="s">
        <v>64</v>
      </c>
      <c r="H23" s="47">
        <v>43784</v>
      </c>
      <c r="I23" s="11" t="s">
        <v>55</v>
      </c>
    </row>
    <row r="24" spans="1:9" x14ac:dyDescent="0.3">
      <c r="A24" s="8">
        <f>IF(B24&lt;&gt;"",ROWS($B$6:B24),"")</f>
        <v>19</v>
      </c>
      <c r="B24" s="1" t="s">
        <v>150</v>
      </c>
      <c r="C24" s="1" t="s">
        <v>151</v>
      </c>
      <c r="D24" s="1" t="s">
        <v>37</v>
      </c>
      <c r="E24" s="21">
        <v>19217.060000000001</v>
      </c>
      <c r="F24" s="9">
        <v>3157</v>
      </c>
      <c r="G24" s="9" t="s">
        <v>70</v>
      </c>
      <c r="H24" s="47">
        <v>43798</v>
      </c>
      <c r="I24" s="11" t="s">
        <v>40</v>
      </c>
    </row>
    <row r="25" spans="1:9" x14ac:dyDescent="0.3">
      <c r="A25" s="8">
        <f>IF(B25&lt;&gt;"",ROWS($B$6:B25),"")</f>
        <v>20</v>
      </c>
      <c r="B25" s="1" t="s">
        <v>434</v>
      </c>
      <c r="C25" s="1" t="s">
        <v>435</v>
      </c>
      <c r="D25" s="1" t="s">
        <v>436</v>
      </c>
      <c r="E25" s="21">
        <v>17189</v>
      </c>
      <c r="F25" s="9">
        <v>3666</v>
      </c>
      <c r="G25" s="9">
        <v>8</v>
      </c>
      <c r="H25" s="47">
        <v>43791</v>
      </c>
      <c r="I25" s="11" t="s">
        <v>200</v>
      </c>
    </row>
    <row r="26" spans="1:9" x14ac:dyDescent="0.3">
      <c r="A26" s="8">
        <f>IF(B26&lt;&gt;"",ROWS($B$6:B26),"")</f>
        <v>21</v>
      </c>
      <c r="B26" s="1" t="s">
        <v>273</v>
      </c>
      <c r="C26" s="1" t="s">
        <v>273</v>
      </c>
      <c r="D26" s="1" t="s">
        <v>274</v>
      </c>
      <c r="E26" s="21">
        <v>17084.73</v>
      </c>
      <c r="F26" s="9">
        <v>3384</v>
      </c>
      <c r="G26" s="9">
        <v>23</v>
      </c>
      <c r="H26" s="47">
        <v>43798</v>
      </c>
      <c r="I26" s="11" t="s">
        <v>275</v>
      </c>
    </row>
    <row r="27" spans="1:9" x14ac:dyDescent="0.3">
      <c r="A27" s="8">
        <f>IF(B27&lt;&gt;"",ROWS($B$6:B27),"")</f>
        <v>22</v>
      </c>
      <c r="B27" s="1" t="s">
        <v>439</v>
      </c>
      <c r="C27" s="1" t="s">
        <v>440</v>
      </c>
      <c r="D27" s="1" t="s">
        <v>441</v>
      </c>
      <c r="E27" s="21">
        <v>16543.560000000001</v>
      </c>
      <c r="F27" s="9">
        <v>2810</v>
      </c>
      <c r="G27" s="9">
        <v>14</v>
      </c>
      <c r="H27" s="47">
        <v>43770</v>
      </c>
      <c r="I27" s="11" t="s">
        <v>240</v>
      </c>
    </row>
    <row r="28" spans="1:9" x14ac:dyDescent="0.3">
      <c r="A28" s="8">
        <f>IF(B28&lt;&gt;"",ROWS($B$6:B28),"")</f>
        <v>23</v>
      </c>
      <c r="B28" s="1" t="s">
        <v>444</v>
      </c>
      <c r="C28" s="1" t="s">
        <v>444</v>
      </c>
      <c r="D28" s="1" t="s">
        <v>27</v>
      </c>
      <c r="E28" s="21">
        <v>15908</v>
      </c>
      <c r="F28" s="9">
        <v>3191</v>
      </c>
      <c r="G28" s="9">
        <v>10</v>
      </c>
      <c r="H28" s="47">
        <v>43770</v>
      </c>
      <c r="I28" s="11" t="s">
        <v>445</v>
      </c>
    </row>
    <row r="29" spans="1:9" x14ac:dyDescent="0.3">
      <c r="A29" s="8">
        <f>IF(B29&lt;&gt;"",ROWS($B$6:B29),"")</f>
        <v>24</v>
      </c>
      <c r="B29" s="1" t="s">
        <v>448</v>
      </c>
      <c r="C29" s="1" t="s">
        <v>449</v>
      </c>
      <c r="D29" s="1" t="s">
        <v>37</v>
      </c>
      <c r="E29" s="21">
        <v>14563.41</v>
      </c>
      <c r="F29" s="9">
        <v>2425</v>
      </c>
      <c r="G29" s="9" t="s">
        <v>110</v>
      </c>
      <c r="H29" s="47">
        <v>43791</v>
      </c>
      <c r="I29" s="11" t="s">
        <v>40</v>
      </c>
    </row>
    <row r="30" spans="1:9" x14ac:dyDescent="0.3">
      <c r="A30" s="8">
        <f>IF(B30&lt;&gt;"",ROWS($B$6:B30),"")</f>
        <v>25</v>
      </c>
      <c r="B30" s="1" t="s">
        <v>317</v>
      </c>
      <c r="C30" s="1" t="s">
        <v>318</v>
      </c>
      <c r="D30" s="1" t="s">
        <v>183</v>
      </c>
      <c r="E30" s="21">
        <v>13662</v>
      </c>
      <c r="F30" s="9">
        <v>2073</v>
      </c>
      <c r="G30" s="9">
        <v>8</v>
      </c>
      <c r="H30" s="47">
        <v>43798</v>
      </c>
      <c r="I30" s="11" t="s">
        <v>240</v>
      </c>
    </row>
    <row r="31" spans="1:9" x14ac:dyDescent="0.3">
      <c r="A31" s="8">
        <f>IF(B31&lt;&gt;"",ROWS($B$6:B31),"")</f>
        <v>26</v>
      </c>
      <c r="B31" s="1" t="s">
        <v>294</v>
      </c>
      <c r="C31" s="1" t="s">
        <v>295</v>
      </c>
      <c r="D31" s="1" t="s">
        <v>296</v>
      </c>
      <c r="E31" s="21">
        <v>13506.84</v>
      </c>
      <c r="F31" s="9">
        <v>3035</v>
      </c>
      <c r="G31" s="9" t="s">
        <v>243</v>
      </c>
      <c r="H31" s="47">
        <v>43763</v>
      </c>
      <c r="I31" s="11" t="s">
        <v>40</v>
      </c>
    </row>
    <row r="32" spans="1:9" x14ac:dyDescent="0.3">
      <c r="A32" s="8">
        <f>IF(B32&lt;&gt;"",ROWS($B$6:B32),"")</f>
        <v>27</v>
      </c>
      <c r="B32" s="1" t="s">
        <v>211</v>
      </c>
      <c r="C32" s="1" t="s">
        <v>212</v>
      </c>
      <c r="D32" s="1" t="s">
        <v>32</v>
      </c>
      <c r="E32" s="21">
        <v>10294.9</v>
      </c>
      <c r="F32" s="9">
        <v>2091</v>
      </c>
      <c r="G32" s="9" t="s">
        <v>169</v>
      </c>
      <c r="H32" s="47">
        <v>43749</v>
      </c>
      <c r="I32" s="11" t="s">
        <v>40</v>
      </c>
    </row>
    <row r="33" spans="1:9" x14ac:dyDescent="0.3">
      <c r="A33" s="8">
        <f>IF(B33&lt;&gt;"",ROWS($B$6:B33),"")</f>
        <v>28</v>
      </c>
      <c r="B33" s="1" t="s">
        <v>308</v>
      </c>
      <c r="C33" s="1" t="s">
        <v>309</v>
      </c>
      <c r="D33" s="1" t="s">
        <v>37</v>
      </c>
      <c r="E33" s="21">
        <v>9300.66</v>
      </c>
      <c r="F33" s="9">
        <v>1630</v>
      </c>
      <c r="G33" s="9" t="s">
        <v>169</v>
      </c>
      <c r="H33" s="47">
        <v>43763</v>
      </c>
      <c r="I33" s="11" t="s">
        <v>55</v>
      </c>
    </row>
    <row r="34" spans="1:9" x14ac:dyDescent="0.3">
      <c r="A34" s="8">
        <f>IF(B34&lt;&gt;"",ROWS($B$6:B34),"")</f>
        <v>29</v>
      </c>
      <c r="B34" s="1" t="s">
        <v>560</v>
      </c>
      <c r="C34" s="1" t="s">
        <v>561</v>
      </c>
      <c r="D34" s="1" t="s">
        <v>183</v>
      </c>
      <c r="E34" s="21">
        <v>7365.82</v>
      </c>
      <c r="F34" s="9">
        <v>1192</v>
      </c>
      <c r="G34" s="9" t="s">
        <v>562</v>
      </c>
      <c r="H34" s="47">
        <v>43784</v>
      </c>
      <c r="I34" s="11" t="s">
        <v>40</v>
      </c>
    </row>
    <row r="35" spans="1:9" x14ac:dyDescent="0.3">
      <c r="A35" s="8">
        <f>IF(B35&lt;&gt;"",ROWS($B$6:B35),"")</f>
        <v>30</v>
      </c>
      <c r="B35" s="1" t="s">
        <v>480</v>
      </c>
      <c r="C35" s="1" t="s">
        <v>481</v>
      </c>
      <c r="D35" s="1" t="s">
        <v>482</v>
      </c>
      <c r="E35" s="21">
        <v>7296.39</v>
      </c>
      <c r="F35" s="9">
        <v>1186</v>
      </c>
      <c r="G35" s="9">
        <v>9</v>
      </c>
      <c r="H35" s="47">
        <v>43798</v>
      </c>
      <c r="I35" s="11" t="s">
        <v>166</v>
      </c>
    </row>
    <row r="36" spans="1:9" x14ac:dyDescent="0.3">
      <c r="A36" s="8">
        <f>IF(B36&lt;&gt;"",ROWS($B$6:B36),"")</f>
        <v>31</v>
      </c>
      <c r="B36" s="1" t="s">
        <v>466</v>
      </c>
      <c r="C36" s="1" t="s">
        <v>467</v>
      </c>
      <c r="D36" s="1" t="s">
        <v>468</v>
      </c>
      <c r="E36" s="21">
        <v>7067</v>
      </c>
      <c r="F36" s="9">
        <v>1554</v>
      </c>
      <c r="G36" s="9">
        <v>9</v>
      </c>
      <c r="H36" s="47">
        <v>43791</v>
      </c>
      <c r="I36" s="11" t="s">
        <v>121</v>
      </c>
    </row>
    <row r="37" spans="1:9" x14ac:dyDescent="0.3">
      <c r="A37" s="8">
        <f>IF(B37&lt;&gt;"",ROWS($B$6:B37),"")</f>
        <v>32</v>
      </c>
      <c r="B37" s="1" t="s">
        <v>580</v>
      </c>
      <c r="C37" s="1" t="s">
        <v>581</v>
      </c>
      <c r="D37" s="1" t="s">
        <v>183</v>
      </c>
      <c r="E37" s="21">
        <v>6486.88</v>
      </c>
      <c r="F37" s="9">
        <v>1007</v>
      </c>
      <c r="G37" s="9" t="s">
        <v>507</v>
      </c>
      <c r="H37" s="47">
        <v>43791</v>
      </c>
      <c r="I37" s="11" t="s">
        <v>40</v>
      </c>
    </row>
    <row r="38" spans="1:9" x14ac:dyDescent="0.3">
      <c r="A38" s="8">
        <f>IF(B38&lt;&gt;"",ROWS($B$6:B38),"")</f>
        <v>33</v>
      </c>
      <c r="B38" s="1" t="s">
        <v>428</v>
      </c>
      <c r="C38" s="1" t="s">
        <v>429</v>
      </c>
      <c r="D38" s="1" t="s">
        <v>430</v>
      </c>
      <c r="E38" s="21">
        <v>6015.3</v>
      </c>
      <c r="F38" s="9">
        <v>1583</v>
      </c>
      <c r="G38" s="9">
        <v>11</v>
      </c>
      <c r="H38" s="47">
        <v>43763</v>
      </c>
      <c r="I38" s="11" t="s">
        <v>431</v>
      </c>
    </row>
    <row r="39" spans="1:9" x14ac:dyDescent="0.3">
      <c r="A39" s="8">
        <f>IF(B39&lt;&gt;"",ROWS($B$6:B39),"")</f>
        <v>34</v>
      </c>
      <c r="B39" s="1" t="s">
        <v>617</v>
      </c>
      <c r="C39" s="1" t="s">
        <v>618</v>
      </c>
      <c r="D39" s="1" t="s">
        <v>619</v>
      </c>
      <c r="E39" s="21">
        <v>5388.95</v>
      </c>
      <c r="F39" s="9">
        <v>1245</v>
      </c>
      <c r="G39" s="9">
        <v>10</v>
      </c>
      <c r="H39" s="47">
        <v>43791</v>
      </c>
      <c r="I39" s="11" t="s">
        <v>431</v>
      </c>
    </row>
    <row r="40" spans="1:9" x14ac:dyDescent="0.3">
      <c r="A40" s="8">
        <f>IF(B40&lt;&gt;"",ROWS($B$6:B40),"")</f>
        <v>35</v>
      </c>
      <c r="B40" s="1" t="s">
        <v>656</v>
      </c>
      <c r="C40" s="1" t="s">
        <v>657</v>
      </c>
      <c r="D40" s="1" t="s">
        <v>325</v>
      </c>
      <c r="E40" s="21">
        <v>4217.9799999999996</v>
      </c>
      <c r="F40" s="9">
        <v>757</v>
      </c>
      <c r="G40" s="9" t="s">
        <v>110</v>
      </c>
      <c r="H40" s="47">
        <v>43770</v>
      </c>
      <c r="I40" s="11" t="s">
        <v>40</v>
      </c>
    </row>
    <row r="41" spans="1:9" x14ac:dyDescent="0.3">
      <c r="A41" s="8">
        <f>IF(B41&lt;&gt;"",ROWS($B$6:B41),"")</f>
        <v>36</v>
      </c>
      <c r="B41" s="1" t="s">
        <v>497</v>
      </c>
      <c r="C41" s="1" t="s">
        <v>498</v>
      </c>
      <c r="D41" s="1" t="s">
        <v>37</v>
      </c>
      <c r="E41" s="21">
        <v>3958.5</v>
      </c>
      <c r="F41" s="9">
        <v>964</v>
      </c>
      <c r="G41" s="9">
        <v>3</v>
      </c>
      <c r="H41" s="47">
        <v>43763</v>
      </c>
      <c r="I41" s="11" t="s">
        <v>378</v>
      </c>
    </row>
    <row r="42" spans="1:9" x14ac:dyDescent="0.3">
      <c r="A42" s="8">
        <f>IF(B42&lt;&gt;"",ROWS($B$6:B42),"")</f>
        <v>37</v>
      </c>
      <c r="B42" s="1" t="s">
        <v>376</v>
      </c>
      <c r="C42" s="1" t="s">
        <v>377</v>
      </c>
      <c r="D42" s="1" t="s">
        <v>316</v>
      </c>
      <c r="E42" s="21">
        <v>3835.2</v>
      </c>
      <c r="F42" s="9">
        <v>663</v>
      </c>
      <c r="G42" s="9">
        <v>1</v>
      </c>
      <c r="H42" s="47">
        <v>43714</v>
      </c>
      <c r="I42" s="11" t="s">
        <v>378</v>
      </c>
    </row>
    <row r="43" spans="1:9" x14ac:dyDescent="0.3">
      <c r="A43" s="8">
        <f>IF(B43&lt;&gt;"",ROWS($B$6:B43),"")</f>
        <v>38</v>
      </c>
      <c r="B43" s="1" t="s">
        <v>556</v>
      </c>
      <c r="C43" s="1" t="s">
        <v>557</v>
      </c>
      <c r="D43" s="1" t="s">
        <v>471</v>
      </c>
      <c r="E43" s="21">
        <v>2478</v>
      </c>
      <c r="F43" s="9">
        <v>547</v>
      </c>
      <c r="G43" s="9">
        <v>2</v>
      </c>
      <c r="H43" s="47">
        <v>43714</v>
      </c>
      <c r="I43" s="11" t="s">
        <v>378</v>
      </c>
    </row>
    <row r="44" spans="1:9" x14ac:dyDescent="0.3">
      <c r="A44" s="8">
        <f>IF(B44&lt;&gt;"",ROWS($B$6:B44),"")</f>
        <v>39</v>
      </c>
      <c r="B44" s="1" t="s">
        <v>601</v>
      </c>
      <c r="C44" s="1" t="s">
        <v>602</v>
      </c>
      <c r="D44" s="1" t="s">
        <v>316</v>
      </c>
      <c r="E44" s="21">
        <v>2234</v>
      </c>
      <c r="F44" s="9">
        <v>500</v>
      </c>
      <c r="G44" s="9">
        <v>1</v>
      </c>
      <c r="H44" s="47">
        <v>42721</v>
      </c>
      <c r="I44" s="11" t="s">
        <v>472</v>
      </c>
    </row>
    <row r="45" spans="1:9" x14ac:dyDescent="0.3">
      <c r="A45" s="8">
        <f>IF(B45&lt;&gt;"",ROWS($B$6:B45),"")</f>
        <v>40</v>
      </c>
      <c r="B45" s="1" t="s">
        <v>469</v>
      </c>
      <c r="C45" s="1" t="s">
        <v>470</v>
      </c>
      <c r="D45" s="1" t="s">
        <v>471</v>
      </c>
      <c r="E45" s="21">
        <v>1860</v>
      </c>
      <c r="F45" s="9">
        <v>530</v>
      </c>
      <c r="G45" s="9">
        <v>1</v>
      </c>
      <c r="H45" s="47">
        <v>43435</v>
      </c>
      <c r="I45" s="11" t="s">
        <v>472</v>
      </c>
    </row>
    <row r="46" spans="1:9" x14ac:dyDescent="0.3">
      <c r="A46" s="8">
        <f>IF(B46&lt;&gt;"",ROWS($B$6:B46),"")</f>
        <v>41</v>
      </c>
      <c r="B46" s="1" t="s">
        <v>127</v>
      </c>
      <c r="C46" s="1" t="s">
        <v>128</v>
      </c>
      <c r="D46" s="1" t="s">
        <v>37</v>
      </c>
      <c r="E46" s="21">
        <v>1738.14</v>
      </c>
      <c r="F46" s="9">
        <v>437</v>
      </c>
      <c r="G46" s="9" t="s">
        <v>938</v>
      </c>
      <c r="H46" s="47">
        <v>43721</v>
      </c>
      <c r="I46" s="11" t="s">
        <v>40</v>
      </c>
    </row>
    <row r="47" spans="1:9" x14ac:dyDescent="0.3">
      <c r="A47" s="8">
        <f>IF(B47&lt;&gt;"",ROWS($B$6:B47),"")</f>
        <v>42</v>
      </c>
      <c r="B47" s="1" t="s">
        <v>52</v>
      </c>
      <c r="C47" s="1" t="s">
        <v>53</v>
      </c>
      <c r="D47" s="1" t="s">
        <v>54</v>
      </c>
      <c r="E47" s="21">
        <v>1708.77</v>
      </c>
      <c r="F47" s="9">
        <v>260</v>
      </c>
      <c r="G47" s="9" t="s">
        <v>937</v>
      </c>
      <c r="H47" s="47">
        <v>43693</v>
      </c>
      <c r="I47" s="11" t="s">
        <v>55</v>
      </c>
    </row>
    <row r="48" spans="1:9" x14ac:dyDescent="0.3">
      <c r="A48" s="8">
        <f>IF(B48&lt;&gt;"",ROWS($B$6:B48),"")</f>
        <v>43</v>
      </c>
      <c r="B48" s="1" t="s">
        <v>65</v>
      </c>
      <c r="C48" s="1" t="s">
        <v>66</v>
      </c>
      <c r="D48" s="1" t="s">
        <v>67</v>
      </c>
      <c r="E48" s="21">
        <v>1637.94</v>
      </c>
      <c r="F48" s="9">
        <v>345</v>
      </c>
      <c r="G48" s="9" t="s">
        <v>844</v>
      </c>
      <c r="H48" s="47">
        <v>43700</v>
      </c>
      <c r="I48" s="11" t="s">
        <v>55</v>
      </c>
    </row>
    <row r="49" spans="1:9" x14ac:dyDescent="0.3">
      <c r="A49" s="8">
        <f>IF(B49&lt;&gt;"",ROWS($B$6:B49),"")</f>
        <v>44</v>
      </c>
      <c r="B49" s="1" t="s">
        <v>489</v>
      </c>
      <c r="C49" s="1" t="s">
        <v>490</v>
      </c>
      <c r="D49" s="1" t="s">
        <v>37</v>
      </c>
      <c r="E49" s="21">
        <v>1590.62</v>
      </c>
      <c r="F49" s="9">
        <v>401</v>
      </c>
      <c r="G49" s="9">
        <v>2</v>
      </c>
      <c r="H49" s="47">
        <v>43749</v>
      </c>
      <c r="I49" s="11" t="s">
        <v>240</v>
      </c>
    </row>
    <row r="50" spans="1:9" x14ac:dyDescent="0.3">
      <c r="A50" s="8">
        <f>IF(B50&lt;&gt;"",ROWS($B$6:B50),"")</f>
        <v>45</v>
      </c>
      <c r="B50" s="1" t="s">
        <v>375</v>
      </c>
      <c r="C50" s="1" t="s">
        <v>375</v>
      </c>
      <c r="D50" s="1" t="s">
        <v>27</v>
      </c>
      <c r="E50" s="21">
        <v>1303</v>
      </c>
      <c r="F50" s="9">
        <v>509</v>
      </c>
      <c r="G50" s="9">
        <v>4</v>
      </c>
      <c r="H50" s="47">
        <v>43742</v>
      </c>
      <c r="I50" s="11" t="s">
        <v>121</v>
      </c>
    </row>
    <row r="51" spans="1:9" x14ac:dyDescent="0.3">
      <c r="A51" s="8">
        <f>IF(B51&lt;&gt;"",ROWS($B$6:B51),"")</f>
        <v>46</v>
      </c>
      <c r="B51" s="1" t="s">
        <v>615</v>
      </c>
      <c r="C51" s="1" t="s">
        <v>616</v>
      </c>
      <c r="D51" s="1" t="s">
        <v>410</v>
      </c>
      <c r="E51" s="21">
        <v>1070</v>
      </c>
      <c r="F51" s="9">
        <v>325</v>
      </c>
      <c r="G51" s="9">
        <v>1</v>
      </c>
      <c r="H51" s="47">
        <v>42654</v>
      </c>
      <c r="I51" s="11" t="s">
        <v>472</v>
      </c>
    </row>
    <row r="52" spans="1:9" x14ac:dyDescent="0.3">
      <c r="A52" s="8">
        <f>IF(B52&lt;&gt;"",ROWS($B$6:B52),"")</f>
        <v>47</v>
      </c>
      <c r="B52" s="1" t="s">
        <v>203</v>
      </c>
      <c r="C52" s="1" t="s">
        <v>204</v>
      </c>
      <c r="D52" s="1" t="s">
        <v>156</v>
      </c>
      <c r="E52" s="21">
        <v>912.2</v>
      </c>
      <c r="F52" s="9">
        <v>151</v>
      </c>
      <c r="G52" s="9">
        <v>1</v>
      </c>
      <c r="H52" s="47">
        <v>43749</v>
      </c>
      <c r="I52" s="11" t="s">
        <v>205</v>
      </c>
    </row>
    <row r="53" spans="1:9" x14ac:dyDescent="0.3">
      <c r="A53" s="8">
        <f>IF(B53&lt;&gt;"",ROWS($B$6:B53),"")</f>
        <v>48</v>
      </c>
      <c r="B53" s="1" t="s">
        <v>426</v>
      </c>
      <c r="C53" s="1" t="s">
        <v>427</v>
      </c>
      <c r="D53" s="1" t="s">
        <v>139</v>
      </c>
      <c r="E53" s="21">
        <v>801</v>
      </c>
      <c r="F53" s="9">
        <v>186</v>
      </c>
      <c r="G53" s="9">
        <v>2</v>
      </c>
      <c r="H53" s="47">
        <v>43672</v>
      </c>
      <c r="I53" s="11" t="s">
        <v>240</v>
      </c>
    </row>
    <row r="54" spans="1:9" x14ac:dyDescent="0.3">
      <c r="A54" s="8">
        <f>IF(B54&lt;&gt;"",ROWS($B$6:B54),"")</f>
        <v>49</v>
      </c>
      <c r="B54" s="1" t="s">
        <v>721</v>
      </c>
      <c r="C54" s="1" t="s">
        <v>722</v>
      </c>
      <c r="D54" s="1" t="s">
        <v>723</v>
      </c>
      <c r="E54" s="21">
        <v>792</v>
      </c>
      <c r="F54" s="9">
        <v>327</v>
      </c>
      <c r="G54" s="9">
        <v>1</v>
      </c>
      <c r="H54" s="47">
        <v>43015</v>
      </c>
      <c r="I54" s="11" t="s">
        <v>472</v>
      </c>
    </row>
    <row r="55" spans="1:9" x14ac:dyDescent="0.3">
      <c r="A55" s="8">
        <f>IF(B55&lt;&gt;"",ROWS($B$6:B55),"")</f>
        <v>50</v>
      </c>
      <c r="B55" s="1" t="s">
        <v>267</v>
      </c>
      <c r="C55" s="1" t="s">
        <v>268</v>
      </c>
      <c r="D55" s="1" t="s">
        <v>269</v>
      </c>
      <c r="E55" s="21">
        <v>740</v>
      </c>
      <c r="F55" s="9">
        <v>128</v>
      </c>
      <c r="G55" s="9">
        <v>1</v>
      </c>
      <c r="H55" s="47">
        <v>43721</v>
      </c>
      <c r="I55" s="11" t="s">
        <v>43</v>
      </c>
    </row>
    <row r="56" spans="1:9" x14ac:dyDescent="0.3">
      <c r="A56" s="8">
        <f>IF(B56&lt;&gt;"",ROWS($B$6:B56),"")</f>
        <v>51</v>
      </c>
      <c r="B56" s="1" t="s">
        <v>93</v>
      </c>
      <c r="C56" s="1" t="s">
        <v>93</v>
      </c>
      <c r="D56" s="1" t="s">
        <v>37</v>
      </c>
      <c r="E56" s="21">
        <v>704.5</v>
      </c>
      <c r="F56" s="9">
        <v>113</v>
      </c>
      <c r="G56" s="9">
        <v>1</v>
      </c>
      <c r="H56" s="47">
        <v>43728</v>
      </c>
      <c r="I56" s="11" t="s">
        <v>94</v>
      </c>
    </row>
    <row r="57" spans="1:9" x14ac:dyDescent="0.3">
      <c r="A57" s="8">
        <f>IF(B57&lt;&gt;"",ROWS($B$6:B57),"")</f>
        <v>52</v>
      </c>
      <c r="B57" s="1" t="s">
        <v>833</v>
      </c>
      <c r="C57" s="1" t="s">
        <v>834</v>
      </c>
      <c r="D57" s="1" t="s">
        <v>316</v>
      </c>
      <c r="E57" s="21">
        <v>578</v>
      </c>
      <c r="F57" s="9">
        <v>289</v>
      </c>
      <c r="G57" s="9">
        <v>1</v>
      </c>
      <c r="H57" s="47">
        <v>42322</v>
      </c>
      <c r="I57" s="11" t="s">
        <v>40</v>
      </c>
    </row>
    <row r="58" spans="1:9" x14ac:dyDescent="0.3">
      <c r="A58" s="8">
        <f>IF(B58&lt;&gt;"",ROWS($B$6:B58),"")</f>
        <v>53</v>
      </c>
      <c r="B58" s="1" t="s">
        <v>727</v>
      </c>
      <c r="C58" s="1" t="s">
        <v>728</v>
      </c>
      <c r="D58" s="1" t="s">
        <v>410</v>
      </c>
      <c r="E58" s="21">
        <v>470</v>
      </c>
      <c r="F58" s="9">
        <v>193</v>
      </c>
      <c r="G58" s="9">
        <v>1</v>
      </c>
      <c r="H58" s="47">
        <v>43366</v>
      </c>
      <c r="I58" s="11" t="s">
        <v>472</v>
      </c>
    </row>
    <row r="59" spans="1:9" x14ac:dyDescent="0.3">
      <c r="A59" s="8">
        <f>IF(B59&lt;&gt;"",ROWS($B$6:B59),"")</f>
        <v>54</v>
      </c>
      <c r="B59" s="1" t="s">
        <v>517</v>
      </c>
      <c r="C59" s="1" t="s">
        <v>518</v>
      </c>
      <c r="D59" s="1" t="s">
        <v>519</v>
      </c>
      <c r="E59" s="21">
        <v>437</v>
      </c>
      <c r="F59" s="9">
        <v>216</v>
      </c>
      <c r="G59" s="9">
        <v>1</v>
      </c>
      <c r="H59" s="47">
        <v>43379</v>
      </c>
      <c r="I59" s="11" t="s">
        <v>472</v>
      </c>
    </row>
    <row r="60" spans="1:9" x14ac:dyDescent="0.3">
      <c r="A60" s="8">
        <f>IF(B60&lt;&gt;"",ROWS($B$6:B60),"")</f>
        <v>55</v>
      </c>
      <c r="B60" s="1" t="s">
        <v>769</v>
      </c>
      <c r="C60" s="1" t="s">
        <v>770</v>
      </c>
      <c r="D60" s="1" t="s">
        <v>287</v>
      </c>
      <c r="E60" s="21">
        <v>401</v>
      </c>
      <c r="F60" s="9">
        <v>99</v>
      </c>
      <c r="G60" s="9">
        <v>3</v>
      </c>
      <c r="H60" s="47">
        <v>43756</v>
      </c>
      <c r="I60" s="11" t="s">
        <v>240</v>
      </c>
    </row>
    <row r="61" spans="1:9" x14ac:dyDescent="0.3">
      <c r="A61" s="8">
        <f>IF(B61&lt;&gt;"",ROWS($B$6:B61),"")</f>
        <v>56</v>
      </c>
      <c r="B61" s="1" t="s">
        <v>238</v>
      </c>
      <c r="C61" s="1" t="s">
        <v>238</v>
      </c>
      <c r="D61" s="1" t="s">
        <v>239</v>
      </c>
      <c r="E61" s="21">
        <v>397</v>
      </c>
      <c r="F61" s="9">
        <v>88</v>
      </c>
      <c r="G61" s="9">
        <v>2</v>
      </c>
      <c r="H61" s="47">
        <v>43728</v>
      </c>
      <c r="I61" s="11" t="s">
        <v>240</v>
      </c>
    </row>
    <row r="62" spans="1:9" x14ac:dyDescent="0.3">
      <c r="A62" s="8">
        <f>IF(B62&lt;&gt;"",ROWS($B$6:B62),"")</f>
        <v>57</v>
      </c>
      <c r="B62" s="1" t="s">
        <v>509</v>
      </c>
      <c r="C62" s="1" t="s">
        <v>510</v>
      </c>
      <c r="D62" s="1" t="s">
        <v>234</v>
      </c>
      <c r="E62" s="21">
        <v>325</v>
      </c>
      <c r="F62" s="9">
        <v>54</v>
      </c>
      <c r="G62" s="9">
        <v>2</v>
      </c>
      <c r="H62" s="47">
        <v>43658</v>
      </c>
      <c r="I62" s="11" t="s">
        <v>145</v>
      </c>
    </row>
    <row r="63" spans="1:9" x14ac:dyDescent="0.3">
      <c r="A63" s="8">
        <f>IF(B63&lt;&gt;"",ROWS($B$6:B63),"")</f>
        <v>58</v>
      </c>
      <c r="B63" s="1" t="s">
        <v>773</v>
      </c>
      <c r="C63" s="1" t="s">
        <v>774</v>
      </c>
      <c r="D63" s="1" t="s">
        <v>519</v>
      </c>
      <c r="E63" s="21">
        <v>274</v>
      </c>
      <c r="F63" s="9">
        <v>137</v>
      </c>
      <c r="G63" s="9">
        <v>1</v>
      </c>
      <c r="H63" s="47">
        <v>42301</v>
      </c>
      <c r="I63" s="11" t="s">
        <v>472</v>
      </c>
    </row>
    <row r="64" spans="1:9" x14ac:dyDescent="0.3">
      <c r="A64" s="8">
        <f>IF(B64&lt;&gt;"",ROWS($B$6:B64),"")</f>
        <v>59</v>
      </c>
      <c r="B64" s="1" t="s">
        <v>889</v>
      </c>
      <c r="C64" s="1" t="s">
        <v>890</v>
      </c>
      <c r="D64" s="1" t="s">
        <v>891</v>
      </c>
      <c r="E64" s="21">
        <v>235</v>
      </c>
      <c r="F64" s="9">
        <v>93</v>
      </c>
      <c r="G64" s="9">
        <v>1</v>
      </c>
      <c r="H64" s="47">
        <v>43792</v>
      </c>
      <c r="I64" s="11" t="s">
        <v>472</v>
      </c>
    </row>
    <row r="65" spans="1:9" x14ac:dyDescent="0.3">
      <c r="A65" s="8">
        <f>IF(B65&lt;&gt;"",ROWS($B$6:B65),"")</f>
        <v>60</v>
      </c>
      <c r="B65" s="1" t="s">
        <v>825</v>
      </c>
      <c r="C65" s="1" t="s">
        <v>826</v>
      </c>
      <c r="D65" s="1" t="s">
        <v>37</v>
      </c>
      <c r="E65" s="21">
        <v>135</v>
      </c>
      <c r="F65" s="9">
        <v>27</v>
      </c>
      <c r="G65" s="9">
        <v>1</v>
      </c>
      <c r="H65" s="47">
        <v>43056</v>
      </c>
      <c r="I65" s="11" t="s">
        <v>40</v>
      </c>
    </row>
    <row r="66" spans="1:9" x14ac:dyDescent="0.3">
      <c r="A66" s="8">
        <f>IF(B66&lt;&gt;"",ROWS($B$6:B66),"")</f>
        <v>61</v>
      </c>
      <c r="B66" s="1" t="s">
        <v>248</v>
      </c>
      <c r="C66" s="1" t="s">
        <v>249</v>
      </c>
      <c r="D66" s="1" t="s">
        <v>250</v>
      </c>
      <c r="E66" s="21">
        <v>85</v>
      </c>
      <c r="F66" s="9">
        <v>19</v>
      </c>
      <c r="G66" s="9" t="s">
        <v>814</v>
      </c>
      <c r="H66" s="47">
        <v>43735</v>
      </c>
      <c r="I66" s="11" t="s">
        <v>40</v>
      </c>
    </row>
    <row r="67" spans="1:9" x14ac:dyDescent="0.3">
      <c r="A67" s="8">
        <f>IF(B67&lt;&gt;"",ROWS($B$6:B67),"")</f>
        <v>62</v>
      </c>
      <c r="B67" s="1" t="s">
        <v>693</v>
      </c>
      <c r="C67" s="1" t="s">
        <v>694</v>
      </c>
      <c r="D67" s="1" t="s">
        <v>929</v>
      </c>
      <c r="E67" s="21">
        <v>72</v>
      </c>
      <c r="F67" s="9">
        <v>36</v>
      </c>
      <c r="G67" s="9">
        <v>1</v>
      </c>
      <c r="H67" s="47">
        <v>42988</v>
      </c>
      <c r="I67" s="11" t="s">
        <v>472</v>
      </c>
    </row>
    <row r="68" spans="1:9" x14ac:dyDescent="0.3">
      <c r="A68" s="8">
        <f>IF(B68&lt;&gt;"",ROWS($B$6:B68),"")</f>
        <v>63</v>
      </c>
      <c r="B68" s="1" t="s">
        <v>485</v>
      </c>
      <c r="C68" s="1" t="s">
        <v>486</v>
      </c>
      <c r="D68" s="1" t="s">
        <v>37</v>
      </c>
      <c r="E68" s="21">
        <v>59</v>
      </c>
      <c r="F68" s="9">
        <v>12</v>
      </c>
      <c r="G68" s="9">
        <v>1</v>
      </c>
      <c r="H68" s="47">
        <v>43756</v>
      </c>
      <c r="I68" s="11" t="s">
        <v>121</v>
      </c>
    </row>
    <row r="69" spans="1:9" x14ac:dyDescent="0.3">
      <c r="A69" s="8">
        <f>IF(B69&lt;&gt;"",ROWS($B$6:B69),"")</f>
        <v>64</v>
      </c>
      <c r="B69" s="1" t="s">
        <v>338</v>
      </c>
      <c r="C69" s="1" t="s">
        <v>339</v>
      </c>
      <c r="D69" s="1" t="s">
        <v>27</v>
      </c>
      <c r="E69" s="21">
        <v>50</v>
      </c>
      <c r="F69" s="9">
        <v>8</v>
      </c>
      <c r="G69" s="9" t="s">
        <v>814</v>
      </c>
      <c r="H69" s="47">
        <v>43714</v>
      </c>
      <c r="I69" s="11" t="s">
        <v>40</v>
      </c>
    </row>
    <row r="70" spans="1:9" x14ac:dyDescent="0.3">
      <c r="E70" s="19">
        <f>SUBTOTAL(109,Table3_Lapkritis[Pajamos])</f>
        <v>2096145.8599999996</v>
      </c>
      <c r="F70" s="12">
        <f>SUBTOTAL(109,Table3_Lapkritis[Žiūrovų skaičius])</f>
        <v>363997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83"/>
  <sheetViews>
    <sheetView workbookViewId="0">
      <selection activeCell="J1" sqref="J1:J104857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'2019'!A1</f>
        <v>2019</v>
      </c>
    </row>
    <row r="2" spans="1:9" x14ac:dyDescent="0.3">
      <c r="A2" s="16" t="str">
        <f>'2019'!A2</f>
        <v>Lietuvos kino teatruose rodytų filmų TOP</v>
      </c>
    </row>
    <row r="3" spans="1:9" x14ac:dyDescent="0.3">
      <c r="A3" s="16" t="s">
        <v>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48</v>
      </c>
      <c r="C6" s="1" t="s">
        <v>49</v>
      </c>
      <c r="D6" s="1" t="s">
        <v>37</v>
      </c>
      <c r="E6" s="21">
        <v>511960.65</v>
      </c>
      <c r="F6" s="9">
        <v>99784</v>
      </c>
      <c r="G6" s="9">
        <v>32</v>
      </c>
      <c r="H6" s="47">
        <v>43824</v>
      </c>
      <c r="I6" s="11" t="s">
        <v>38</v>
      </c>
    </row>
    <row r="7" spans="1:9" x14ac:dyDescent="0.3">
      <c r="A7" s="8">
        <f>IF(B7&lt;&gt;"",ROWS($B$6:B7),"")</f>
        <v>2</v>
      </c>
      <c r="B7" s="1" t="s">
        <v>62</v>
      </c>
      <c r="C7" s="1" t="s">
        <v>63</v>
      </c>
      <c r="D7" s="1" t="s">
        <v>37</v>
      </c>
      <c r="E7" s="21">
        <v>336961.86</v>
      </c>
      <c r="F7" s="9">
        <v>53687</v>
      </c>
      <c r="G7" s="9" t="s">
        <v>64</v>
      </c>
      <c r="H7" s="47">
        <v>43805</v>
      </c>
      <c r="I7" s="11" t="s">
        <v>55</v>
      </c>
    </row>
    <row r="8" spans="1:9" x14ac:dyDescent="0.3">
      <c r="A8" s="8">
        <f>IF(B8&lt;&gt;"",ROWS($B$6:B8),"")</f>
        <v>3</v>
      </c>
      <c r="B8" s="1" t="s">
        <v>91</v>
      </c>
      <c r="C8" s="1" t="s">
        <v>92</v>
      </c>
      <c r="D8" s="1" t="s">
        <v>37</v>
      </c>
      <c r="E8" s="21">
        <v>231368.27</v>
      </c>
      <c r="F8" s="9">
        <v>35098</v>
      </c>
      <c r="G8" s="9">
        <v>25</v>
      </c>
      <c r="H8" s="47">
        <v>43817</v>
      </c>
      <c r="I8" s="11" t="s">
        <v>38</v>
      </c>
    </row>
    <row r="9" spans="1:9" x14ac:dyDescent="0.3">
      <c r="A9" s="8">
        <f>IF(B9&lt;&gt;"",ROWS($B$6:B9),"")</f>
        <v>4</v>
      </c>
      <c r="B9" s="1" t="s">
        <v>77</v>
      </c>
      <c r="C9" s="1" t="s">
        <v>78</v>
      </c>
      <c r="D9" s="1" t="s">
        <v>37</v>
      </c>
      <c r="E9" s="21">
        <v>208075.48</v>
      </c>
      <c r="F9" s="9">
        <v>42937</v>
      </c>
      <c r="G9" s="9">
        <v>16</v>
      </c>
      <c r="H9" s="47">
        <v>43798</v>
      </c>
      <c r="I9" s="11" t="s">
        <v>43</v>
      </c>
    </row>
    <row r="10" spans="1:9" x14ac:dyDescent="0.3">
      <c r="A10" s="8">
        <f>IF(B10&lt;&gt;"",ROWS($B$6:B10),"")</f>
        <v>5</v>
      </c>
      <c r="B10" s="1" t="s">
        <v>56</v>
      </c>
      <c r="C10" s="1" t="s">
        <v>56</v>
      </c>
      <c r="D10" s="1" t="s">
        <v>27</v>
      </c>
      <c r="E10" s="21">
        <v>167646</v>
      </c>
      <c r="F10" s="9">
        <v>28475</v>
      </c>
      <c r="G10" s="9">
        <v>19</v>
      </c>
      <c r="H10" s="47">
        <v>43791</v>
      </c>
      <c r="I10" s="11" t="s">
        <v>51</v>
      </c>
    </row>
    <row r="11" spans="1:9" x14ac:dyDescent="0.3">
      <c r="A11" s="8">
        <f>IF(B11&lt;&gt;"",ROWS($B$6:B11),"")</f>
        <v>6</v>
      </c>
      <c r="B11" s="1" t="s">
        <v>138</v>
      </c>
      <c r="C11" s="1" t="s">
        <v>138</v>
      </c>
      <c r="D11" s="1" t="s">
        <v>139</v>
      </c>
      <c r="E11" s="21">
        <v>130457.35</v>
      </c>
      <c r="F11" s="9">
        <v>20724</v>
      </c>
      <c r="G11" s="9">
        <v>16</v>
      </c>
      <c r="H11" s="47">
        <v>43805</v>
      </c>
      <c r="I11" s="11" t="s">
        <v>43</v>
      </c>
    </row>
    <row r="12" spans="1:9" x14ac:dyDescent="0.3">
      <c r="A12" s="8">
        <f>IF(B12&lt;&gt;"",ROWS($B$6:B12),"")</f>
        <v>7</v>
      </c>
      <c r="B12" s="1" t="s">
        <v>150</v>
      </c>
      <c r="C12" s="1" t="s">
        <v>151</v>
      </c>
      <c r="D12" s="1" t="s">
        <v>37</v>
      </c>
      <c r="E12" s="21">
        <v>101931.17</v>
      </c>
      <c r="F12" s="9">
        <v>17164</v>
      </c>
      <c r="G12" s="9" t="s">
        <v>70</v>
      </c>
      <c r="H12" s="47">
        <v>43798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181</v>
      </c>
      <c r="C13" s="1" t="s">
        <v>182</v>
      </c>
      <c r="D13" s="1" t="s">
        <v>183</v>
      </c>
      <c r="E13" s="21">
        <v>90139.23</v>
      </c>
      <c r="F13" s="9">
        <v>14599</v>
      </c>
      <c r="G13" s="9" t="s">
        <v>184</v>
      </c>
      <c r="H13" s="47">
        <v>43812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260</v>
      </c>
      <c r="C14" s="1" t="s">
        <v>261</v>
      </c>
      <c r="D14" s="1" t="s">
        <v>262</v>
      </c>
      <c r="E14" s="21">
        <v>55287.61</v>
      </c>
      <c r="F14" s="9">
        <v>13062</v>
      </c>
      <c r="G14" s="9">
        <v>16</v>
      </c>
      <c r="H14" s="47">
        <v>43819</v>
      </c>
      <c r="I14" s="11" t="s">
        <v>166</v>
      </c>
    </row>
    <row r="15" spans="1:9" x14ac:dyDescent="0.3">
      <c r="A15" s="8">
        <f>IF(B15&lt;&gt;"",ROWS($B$6:B15),"")</f>
        <v>10</v>
      </c>
      <c r="B15" s="1" t="s">
        <v>26</v>
      </c>
      <c r="C15" s="1" t="s">
        <v>26</v>
      </c>
      <c r="D15" s="1" t="s">
        <v>27</v>
      </c>
      <c r="E15" s="21">
        <v>54222.36</v>
      </c>
      <c r="F15" s="9">
        <v>9094</v>
      </c>
      <c r="G15" s="9" t="s">
        <v>110</v>
      </c>
      <c r="H15" s="47">
        <v>43756</v>
      </c>
      <c r="I15" s="11" t="s">
        <v>29</v>
      </c>
    </row>
    <row r="16" spans="1:9" x14ac:dyDescent="0.3">
      <c r="A16" s="8">
        <f>IF(B16&lt;&gt;"",ROWS($B$6:B16),"")</f>
        <v>11</v>
      </c>
      <c r="B16" s="1" t="s">
        <v>265</v>
      </c>
      <c r="C16" s="1" t="s">
        <v>266</v>
      </c>
      <c r="D16" s="1" t="s">
        <v>183</v>
      </c>
      <c r="E16" s="21">
        <v>51973</v>
      </c>
      <c r="F16" s="9">
        <v>8268</v>
      </c>
      <c r="G16" s="9">
        <v>7</v>
      </c>
      <c r="H16" s="47">
        <v>43826</v>
      </c>
      <c r="I16" s="11" t="s">
        <v>121</v>
      </c>
    </row>
    <row r="17" spans="1:9" x14ac:dyDescent="0.3">
      <c r="A17" s="8">
        <f>IF(B17&lt;&gt;"",ROWS($B$6:B17),"")</f>
        <v>12</v>
      </c>
      <c r="B17" s="1" t="s">
        <v>116</v>
      </c>
      <c r="C17" s="1" t="s">
        <v>117</v>
      </c>
      <c r="D17" s="1" t="s">
        <v>37</v>
      </c>
      <c r="E17" s="21">
        <v>43279.29</v>
      </c>
      <c r="F17" s="9">
        <v>7278</v>
      </c>
      <c r="G17" s="9">
        <v>9</v>
      </c>
      <c r="H17" s="47">
        <v>43794</v>
      </c>
      <c r="I17" s="11" t="s">
        <v>94</v>
      </c>
    </row>
    <row r="18" spans="1:9" x14ac:dyDescent="0.3">
      <c r="A18" s="8">
        <f>IF(B18&lt;&gt;"",ROWS($B$6:B18),"")</f>
        <v>13</v>
      </c>
      <c r="B18" s="1" t="s">
        <v>304</v>
      </c>
      <c r="C18" s="1" t="s">
        <v>305</v>
      </c>
      <c r="D18" s="1" t="s">
        <v>306</v>
      </c>
      <c r="E18" s="21">
        <v>39743.279999999999</v>
      </c>
      <c r="F18" s="9">
        <v>8937</v>
      </c>
      <c r="G18" s="9">
        <v>17</v>
      </c>
      <c r="H18" s="47">
        <v>43812</v>
      </c>
      <c r="I18" s="11" t="s">
        <v>307</v>
      </c>
    </row>
    <row r="19" spans="1:9" x14ac:dyDescent="0.3">
      <c r="A19" s="8">
        <f>IF(B19&lt;&gt;"",ROWS($B$6:B19),"")</f>
        <v>14</v>
      </c>
      <c r="B19" s="1" t="s">
        <v>273</v>
      </c>
      <c r="C19" s="1" t="s">
        <v>273</v>
      </c>
      <c r="D19" s="1" t="s">
        <v>274</v>
      </c>
      <c r="E19" s="21">
        <v>34149.96</v>
      </c>
      <c r="F19" s="9">
        <v>8065</v>
      </c>
      <c r="G19" s="9">
        <v>23</v>
      </c>
      <c r="H19" s="47">
        <v>43798</v>
      </c>
      <c r="I19" s="11" t="s">
        <v>275</v>
      </c>
    </row>
    <row r="20" spans="1:9" x14ac:dyDescent="0.3">
      <c r="A20" s="8">
        <f>IF(B20&lt;&gt;"",ROWS($B$6:B20),"")</f>
        <v>15</v>
      </c>
      <c r="B20" s="1" t="s">
        <v>328</v>
      </c>
      <c r="C20" s="1" t="s">
        <v>329</v>
      </c>
      <c r="D20" s="1" t="s">
        <v>330</v>
      </c>
      <c r="E20" s="21">
        <v>31798</v>
      </c>
      <c r="F20" s="9">
        <v>5499</v>
      </c>
      <c r="G20" s="9">
        <v>19</v>
      </c>
      <c r="H20" s="47">
        <v>43812</v>
      </c>
      <c r="I20" s="11" t="s">
        <v>240</v>
      </c>
    </row>
    <row r="21" spans="1:9" x14ac:dyDescent="0.3">
      <c r="A21" s="8">
        <f>IF(B21&lt;&gt;"",ROWS($B$6:B21),"")</f>
        <v>16</v>
      </c>
      <c r="B21" s="1" t="s">
        <v>353</v>
      </c>
      <c r="C21" s="1" t="s">
        <v>354</v>
      </c>
      <c r="D21" s="1" t="s">
        <v>316</v>
      </c>
      <c r="E21" s="21">
        <v>26409</v>
      </c>
      <c r="F21" s="9">
        <v>4889</v>
      </c>
      <c r="G21" s="9">
        <v>12</v>
      </c>
      <c r="H21" s="47">
        <v>43805</v>
      </c>
      <c r="I21" s="11" t="s">
        <v>240</v>
      </c>
    </row>
    <row r="22" spans="1:9" x14ac:dyDescent="0.3">
      <c r="A22" s="8">
        <f>IF(B22&lt;&gt;"",ROWS($B$6:B22),"")</f>
        <v>17</v>
      </c>
      <c r="B22" s="1" t="s">
        <v>385</v>
      </c>
      <c r="C22" s="1" t="s">
        <v>385</v>
      </c>
      <c r="D22" s="1" t="s">
        <v>139</v>
      </c>
      <c r="E22" s="21">
        <v>22385.86</v>
      </c>
      <c r="F22" s="9">
        <v>3996</v>
      </c>
      <c r="G22" s="9">
        <v>16</v>
      </c>
      <c r="H22" s="47">
        <v>43826</v>
      </c>
      <c r="I22" s="11" t="s">
        <v>43</v>
      </c>
    </row>
    <row r="23" spans="1:9" x14ac:dyDescent="0.3">
      <c r="A23" s="8">
        <f>IF(B23&lt;&gt;"",ROWS($B$6:B23),"")</f>
        <v>18</v>
      </c>
      <c r="B23" s="1" t="s">
        <v>317</v>
      </c>
      <c r="C23" s="1" t="s">
        <v>318</v>
      </c>
      <c r="D23" s="1" t="s">
        <v>183</v>
      </c>
      <c r="E23" s="21">
        <v>20525</v>
      </c>
      <c r="F23" s="9">
        <v>3558</v>
      </c>
      <c r="G23" s="9">
        <v>8</v>
      </c>
      <c r="H23" s="47">
        <v>43798</v>
      </c>
      <c r="I23" s="11" t="s">
        <v>240</v>
      </c>
    </row>
    <row r="24" spans="1:9" x14ac:dyDescent="0.3">
      <c r="A24" s="8">
        <f>IF(B24&lt;&gt;"",ROWS($B$6:B24),"")</f>
        <v>19</v>
      </c>
      <c r="B24" s="1" t="s">
        <v>408</v>
      </c>
      <c r="C24" s="1" t="s">
        <v>409</v>
      </c>
      <c r="D24" s="1" t="s">
        <v>410</v>
      </c>
      <c r="E24" s="21">
        <v>19925.689999999999</v>
      </c>
      <c r="F24" s="9">
        <v>4225</v>
      </c>
      <c r="G24" s="9">
        <v>10</v>
      </c>
      <c r="H24" s="47">
        <v>43812</v>
      </c>
      <c r="I24" s="11" t="s">
        <v>278</v>
      </c>
    </row>
    <row r="25" spans="1:9" x14ac:dyDescent="0.3">
      <c r="A25" s="8">
        <f>IF(B25&lt;&gt;"",ROWS($B$6:B25),"")</f>
        <v>20</v>
      </c>
      <c r="B25" s="1" t="s">
        <v>232</v>
      </c>
      <c r="C25" s="1" t="s">
        <v>233</v>
      </c>
      <c r="D25" s="1" t="s">
        <v>234</v>
      </c>
      <c r="E25" s="21">
        <v>17482</v>
      </c>
      <c r="F25" s="9">
        <v>4117</v>
      </c>
      <c r="G25" s="9">
        <v>15</v>
      </c>
      <c r="H25" s="47">
        <v>43791</v>
      </c>
      <c r="I25" s="11" t="s">
        <v>145</v>
      </c>
    </row>
    <row r="26" spans="1:9" x14ac:dyDescent="0.3">
      <c r="A26" s="8">
        <f>IF(B26&lt;&gt;"",ROWS($B$6:B26),"")</f>
        <v>21</v>
      </c>
      <c r="B26" s="1" t="s">
        <v>170</v>
      </c>
      <c r="C26" s="1" t="s">
        <v>171</v>
      </c>
      <c r="D26" s="1" t="s">
        <v>172</v>
      </c>
      <c r="E26" s="21">
        <v>14656.55</v>
      </c>
      <c r="F26" s="9">
        <v>3096</v>
      </c>
      <c r="G26" s="9" t="s">
        <v>110</v>
      </c>
      <c r="H26" s="47">
        <v>43784</v>
      </c>
      <c r="I26" s="11" t="s">
        <v>40</v>
      </c>
    </row>
    <row r="27" spans="1:9" x14ac:dyDescent="0.3">
      <c r="A27" s="8">
        <f>IF(B27&lt;&gt;"",ROWS($B$6:B27),"")</f>
        <v>22</v>
      </c>
      <c r="B27" s="1" t="s">
        <v>475</v>
      </c>
      <c r="C27" s="1" t="s">
        <v>476</v>
      </c>
      <c r="D27" s="1" t="s">
        <v>37</v>
      </c>
      <c r="E27" s="21">
        <v>12552</v>
      </c>
      <c r="F27" s="9">
        <v>2254</v>
      </c>
      <c r="G27" s="9">
        <v>12</v>
      </c>
      <c r="H27" s="47">
        <v>43805</v>
      </c>
      <c r="I27" s="11" t="s">
        <v>121</v>
      </c>
    </row>
    <row r="28" spans="1:9" x14ac:dyDescent="0.3">
      <c r="A28" s="8">
        <f>IF(B28&lt;&gt;"",ROWS($B$6:B28),"")</f>
        <v>23</v>
      </c>
      <c r="B28" s="1" t="s">
        <v>494</v>
      </c>
      <c r="C28" s="1" t="s">
        <v>495</v>
      </c>
      <c r="D28" s="1" t="s">
        <v>316</v>
      </c>
      <c r="E28" s="21">
        <v>11200</v>
      </c>
      <c r="F28" s="9">
        <v>3789</v>
      </c>
      <c r="G28" s="9">
        <v>2</v>
      </c>
      <c r="H28" s="47">
        <v>43189</v>
      </c>
      <c r="I28" s="11" t="s">
        <v>496</v>
      </c>
    </row>
    <row r="29" spans="1:9" x14ac:dyDescent="0.3">
      <c r="A29" s="8">
        <f>IF(B29&lt;&gt;"",ROWS($B$6:B29),"")</f>
        <v>24</v>
      </c>
      <c r="B29" s="1" t="s">
        <v>30</v>
      </c>
      <c r="C29" s="1" t="s">
        <v>31</v>
      </c>
      <c r="D29" s="1" t="s">
        <v>32</v>
      </c>
      <c r="E29" s="21">
        <v>10311.379999999999</v>
      </c>
      <c r="F29" s="9">
        <v>1749</v>
      </c>
      <c r="G29" s="9" t="s">
        <v>688</v>
      </c>
      <c r="H29" s="47">
        <v>43742</v>
      </c>
      <c r="I29" s="11" t="s">
        <v>34</v>
      </c>
    </row>
    <row r="30" spans="1:9" x14ac:dyDescent="0.3">
      <c r="A30" s="8">
        <f>IF(B30&lt;&gt;"",ROWS($B$6:B30),"")</f>
        <v>25</v>
      </c>
      <c r="B30" s="1" t="s">
        <v>466</v>
      </c>
      <c r="C30" s="1" t="s">
        <v>467</v>
      </c>
      <c r="D30" s="1" t="s">
        <v>468</v>
      </c>
      <c r="E30" s="21">
        <v>6392</v>
      </c>
      <c r="F30" s="9">
        <v>1611</v>
      </c>
      <c r="G30" s="9">
        <v>5</v>
      </c>
      <c r="H30" s="47">
        <v>43791</v>
      </c>
      <c r="I30" s="11" t="s">
        <v>121</v>
      </c>
    </row>
    <row r="31" spans="1:9" x14ac:dyDescent="0.3">
      <c r="A31" s="8">
        <f>IF(B31&lt;&gt;"",ROWS($B$6:B31),"")</f>
        <v>26</v>
      </c>
      <c r="B31" s="1" t="s">
        <v>480</v>
      </c>
      <c r="C31" s="1" t="s">
        <v>481</v>
      </c>
      <c r="D31" s="1" t="s">
        <v>482</v>
      </c>
      <c r="E31" s="21">
        <v>5054</v>
      </c>
      <c r="F31" s="9">
        <v>804</v>
      </c>
      <c r="G31" s="9">
        <v>9</v>
      </c>
      <c r="H31" s="47">
        <v>43798</v>
      </c>
      <c r="I31" s="11" t="s">
        <v>166</v>
      </c>
    </row>
    <row r="32" spans="1:9" x14ac:dyDescent="0.3">
      <c r="A32" s="8">
        <f>IF(B32&lt;&gt;"",ROWS($B$6:B32),"")</f>
        <v>27</v>
      </c>
      <c r="B32" s="1" t="s">
        <v>59</v>
      </c>
      <c r="C32" s="1" t="s">
        <v>60</v>
      </c>
      <c r="D32" s="1" t="s">
        <v>61</v>
      </c>
      <c r="E32" s="21">
        <v>5049.8999999999996</v>
      </c>
      <c r="F32" s="9">
        <v>1124</v>
      </c>
      <c r="G32" s="9">
        <v>6</v>
      </c>
      <c r="H32" s="47">
        <v>43742</v>
      </c>
      <c r="I32" s="11" t="s">
        <v>43</v>
      </c>
    </row>
    <row r="33" spans="1:9" x14ac:dyDescent="0.3">
      <c r="A33" s="8">
        <f>IF(B33&lt;&gt;"",ROWS($B$6:B33),"")</f>
        <v>28</v>
      </c>
      <c r="B33" s="1" t="s">
        <v>178</v>
      </c>
      <c r="C33" s="1" t="s">
        <v>179</v>
      </c>
      <c r="D33" s="1" t="s">
        <v>37</v>
      </c>
      <c r="E33" s="21">
        <v>4755.3</v>
      </c>
      <c r="F33" s="9">
        <v>2532</v>
      </c>
      <c r="G33" s="9">
        <v>1</v>
      </c>
      <c r="H33" s="47">
        <v>43434</v>
      </c>
      <c r="I33" s="11" t="s">
        <v>43</v>
      </c>
    </row>
    <row r="34" spans="1:9" x14ac:dyDescent="0.3">
      <c r="A34" s="8">
        <f>IF(B34&lt;&gt;"",ROWS($B$6:B34),"")</f>
        <v>29</v>
      </c>
      <c r="B34" s="1" t="s">
        <v>534</v>
      </c>
      <c r="C34" s="1" t="s">
        <v>535</v>
      </c>
      <c r="D34" s="1" t="s">
        <v>316</v>
      </c>
      <c r="E34" s="21">
        <v>4701.57</v>
      </c>
      <c r="F34" s="9">
        <v>1648</v>
      </c>
      <c r="G34" s="9">
        <v>2</v>
      </c>
      <c r="H34" s="47">
        <v>43707</v>
      </c>
      <c r="I34" s="11" t="s">
        <v>431</v>
      </c>
    </row>
    <row r="35" spans="1:9" x14ac:dyDescent="0.3">
      <c r="A35" s="8">
        <f>IF(B35&lt;&gt;"",ROWS($B$6:B35),"")</f>
        <v>30</v>
      </c>
      <c r="B35" s="1" t="s">
        <v>648</v>
      </c>
      <c r="C35" s="1" t="s">
        <v>649</v>
      </c>
      <c r="D35" s="1" t="s">
        <v>316</v>
      </c>
      <c r="E35" s="21">
        <v>4453</v>
      </c>
      <c r="F35" s="9">
        <v>1025</v>
      </c>
      <c r="G35" s="9">
        <v>4</v>
      </c>
      <c r="H35" s="47">
        <v>43826</v>
      </c>
      <c r="I35" s="11" t="s">
        <v>508</v>
      </c>
    </row>
    <row r="36" spans="1:9" x14ac:dyDescent="0.3">
      <c r="A36" s="8">
        <f>IF(B36&lt;&gt;"",ROWS($B$6:B36),"")</f>
        <v>31</v>
      </c>
      <c r="B36" s="1" t="s">
        <v>188</v>
      </c>
      <c r="C36" s="1" t="s">
        <v>189</v>
      </c>
      <c r="D36" s="1" t="s">
        <v>37</v>
      </c>
      <c r="E36" s="21">
        <v>4443.55</v>
      </c>
      <c r="F36" s="9">
        <v>774</v>
      </c>
      <c r="G36" s="9" t="s">
        <v>507</v>
      </c>
      <c r="H36" s="47">
        <v>43777</v>
      </c>
      <c r="I36" s="11" t="s">
        <v>34</v>
      </c>
    </row>
    <row r="37" spans="1:9" x14ac:dyDescent="0.3">
      <c r="A37" s="8">
        <f>IF(B37&lt;&gt;"",ROWS($B$6:B37),"")</f>
        <v>32</v>
      </c>
      <c r="B37" s="1" t="s">
        <v>654</v>
      </c>
      <c r="C37" s="1" t="s">
        <v>655</v>
      </c>
      <c r="D37" s="1" t="s">
        <v>614</v>
      </c>
      <c r="E37" s="21">
        <v>4231</v>
      </c>
      <c r="F37" s="9">
        <v>860</v>
      </c>
      <c r="G37" s="9">
        <v>11</v>
      </c>
      <c r="H37" s="47">
        <v>43819</v>
      </c>
      <c r="I37" s="11" t="s">
        <v>240</v>
      </c>
    </row>
    <row r="38" spans="1:9" x14ac:dyDescent="0.3">
      <c r="A38" s="8">
        <f>IF(B38&lt;&gt;"",ROWS($B$6:B38),"")</f>
        <v>33</v>
      </c>
      <c r="B38" s="1" t="s">
        <v>681</v>
      </c>
      <c r="C38" s="1" t="s">
        <v>682</v>
      </c>
      <c r="D38" s="1" t="s">
        <v>683</v>
      </c>
      <c r="E38" s="21">
        <v>3602</v>
      </c>
      <c r="F38" s="9">
        <v>1715</v>
      </c>
      <c r="G38" s="9">
        <v>1</v>
      </c>
      <c r="H38" s="47">
        <v>43084</v>
      </c>
      <c r="I38" s="11" t="s">
        <v>622</v>
      </c>
    </row>
    <row r="39" spans="1:9" x14ac:dyDescent="0.3">
      <c r="A39" s="8">
        <f>IF(B39&lt;&gt;"",ROWS($B$6:B39),"")</f>
        <v>34</v>
      </c>
      <c r="B39" s="1" t="s">
        <v>686</v>
      </c>
      <c r="C39" s="1" t="s">
        <v>687</v>
      </c>
      <c r="D39" s="1" t="s">
        <v>139</v>
      </c>
      <c r="E39" s="21">
        <v>3532.26</v>
      </c>
      <c r="F39" s="9">
        <v>627</v>
      </c>
      <c r="G39" s="9" t="s">
        <v>688</v>
      </c>
      <c r="H39" s="47">
        <v>43805</v>
      </c>
      <c r="I39" s="11" t="s">
        <v>40</v>
      </c>
    </row>
    <row r="40" spans="1:9" x14ac:dyDescent="0.3">
      <c r="A40" s="8">
        <f>IF(B40&lt;&gt;"",ROWS($B$6:B40),"")</f>
        <v>35</v>
      </c>
      <c r="B40" s="1" t="s">
        <v>428</v>
      </c>
      <c r="C40" s="1" t="s">
        <v>429</v>
      </c>
      <c r="D40" s="1" t="s">
        <v>430</v>
      </c>
      <c r="E40" s="21">
        <v>3505.5</v>
      </c>
      <c r="F40" s="9">
        <v>928</v>
      </c>
      <c r="G40" s="9">
        <v>3</v>
      </c>
      <c r="H40" s="47">
        <v>43763</v>
      </c>
      <c r="I40" s="11" t="s">
        <v>431</v>
      </c>
    </row>
    <row r="41" spans="1:9" x14ac:dyDescent="0.3">
      <c r="A41" s="8">
        <f>IF(B41&lt;&gt;"",ROWS($B$6:B41),"")</f>
        <v>36</v>
      </c>
      <c r="B41" s="1" t="s">
        <v>741</v>
      </c>
      <c r="C41" s="1" t="s">
        <v>742</v>
      </c>
      <c r="D41" s="1" t="s">
        <v>316</v>
      </c>
      <c r="E41" s="21">
        <v>2187</v>
      </c>
      <c r="F41" s="9">
        <v>557</v>
      </c>
      <c r="G41" s="9" t="s">
        <v>507</v>
      </c>
      <c r="H41" s="47">
        <v>43812</v>
      </c>
      <c r="I41" s="11" t="s">
        <v>508</v>
      </c>
    </row>
    <row r="42" spans="1:9" x14ac:dyDescent="0.3">
      <c r="A42" s="8">
        <f>IF(B42&lt;&gt;"",ROWS($B$6:B42),"")</f>
        <v>37</v>
      </c>
      <c r="B42" s="1" t="s">
        <v>743</v>
      </c>
      <c r="C42" s="1" t="s">
        <v>743</v>
      </c>
      <c r="D42" s="1" t="s">
        <v>744</v>
      </c>
      <c r="E42" s="21">
        <v>2186</v>
      </c>
      <c r="F42" s="9">
        <v>517</v>
      </c>
      <c r="G42" s="9">
        <v>9</v>
      </c>
      <c r="H42" s="47">
        <v>43805</v>
      </c>
      <c r="I42" s="11" t="s">
        <v>121</v>
      </c>
    </row>
    <row r="43" spans="1:9" x14ac:dyDescent="0.3">
      <c r="A43" s="8">
        <f>IF(B43&lt;&gt;"",ROWS($B$6:B43),"")</f>
        <v>38</v>
      </c>
      <c r="B43" s="1" t="s">
        <v>154</v>
      </c>
      <c r="C43" s="1" t="s">
        <v>155</v>
      </c>
      <c r="D43" s="1" t="s">
        <v>156</v>
      </c>
      <c r="E43" s="21">
        <v>2154.02</v>
      </c>
      <c r="F43" s="9">
        <v>357</v>
      </c>
      <c r="G43" s="9" t="s">
        <v>938</v>
      </c>
      <c r="H43" s="47">
        <v>43777</v>
      </c>
      <c r="I43" s="11" t="s">
        <v>40</v>
      </c>
    </row>
    <row r="44" spans="1:9" x14ac:dyDescent="0.3">
      <c r="A44" s="8">
        <f>IF(B44&lt;&gt;"",ROWS($B$6:B44),"")</f>
        <v>39</v>
      </c>
      <c r="B44" s="1" t="s">
        <v>285</v>
      </c>
      <c r="C44" s="1" t="s">
        <v>286</v>
      </c>
      <c r="D44" s="1" t="s">
        <v>287</v>
      </c>
      <c r="E44" s="21">
        <v>1870.22</v>
      </c>
      <c r="F44" s="9">
        <v>713</v>
      </c>
      <c r="G44" s="9" t="s">
        <v>938</v>
      </c>
      <c r="H44" s="47">
        <v>43763</v>
      </c>
      <c r="I44" s="11" t="s">
        <v>145</v>
      </c>
    </row>
    <row r="45" spans="1:9" x14ac:dyDescent="0.3">
      <c r="A45" s="8">
        <f>IF(B45&lt;&gt;"",ROWS($B$6:B45),"")</f>
        <v>40</v>
      </c>
      <c r="B45" s="1" t="s">
        <v>79</v>
      </c>
      <c r="C45" s="1" t="s">
        <v>80</v>
      </c>
      <c r="D45" s="1" t="s">
        <v>81</v>
      </c>
      <c r="E45" s="21">
        <v>1624.5</v>
      </c>
      <c r="F45" s="9">
        <v>187</v>
      </c>
      <c r="G45" s="9">
        <v>1</v>
      </c>
      <c r="H45" s="47">
        <v>43406</v>
      </c>
      <c r="I45" s="11" t="s">
        <v>82</v>
      </c>
    </row>
    <row r="46" spans="1:9" x14ac:dyDescent="0.3">
      <c r="A46" s="8">
        <f>IF(B46&lt;&gt;"",ROWS($B$6:B46),"")</f>
        <v>41</v>
      </c>
      <c r="B46" s="1" t="s">
        <v>426</v>
      </c>
      <c r="C46" s="1" t="s">
        <v>427</v>
      </c>
      <c r="D46" s="1" t="s">
        <v>139</v>
      </c>
      <c r="E46" s="21">
        <v>1368</v>
      </c>
      <c r="F46" s="9">
        <v>367</v>
      </c>
      <c r="G46" s="9">
        <v>2</v>
      </c>
      <c r="H46" s="47">
        <v>43672</v>
      </c>
      <c r="I46" s="11" t="s">
        <v>240</v>
      </c>
    </row>
    <row r="47" spans="1:9" x14ac:dyDescent="0.3">
      <c r="A47" s="8">
        <f>IF(B47&lt;&gt;"",ROWS($B$6:B47),"")</f>
        <v>42</v>
      </c>
      <c r="B47" s="1" t="s">
        <v>448</v>
      </c>
      <c r="C47" s="1" t="s">
        <v>449</v>
      </c>
      <c r="D47" s="1" t="s">
        <v>37</v>
      </c>
      <c r="E47" s="21">
        <v>1153.69</v>
      </c>
      <c r="F47" s="9">
        <v>214</v>
      </c>
      <c r="G47" s="9" t="s">
        <v>507</v>
      </c>
      <c r="H47" s="47">
        <v>43791</v>
      </c>
      <c r="I47" s="11" t="s">
        <v>40</v>
      </c>
    </row>
    <row r="48" spans="1:9" x14ac:dyDescent="0.3">
      <c r="A48" s="8">
        <f>IF(B48&lt;&gt;"",ROWS($B$6:B48),"")</f>
        <v>43</v>
      </c>
      <c r="B48" s="1" t="s">
        <v>106</v>
      </c>
      <c r="C48" s="1" t="s">
        <v>107</v>
      </c>
      <c r="D48" s="1" t="s">
        <v>37</v>
      </c>
      <c r="E48" s="21">
        <v>827.28</v>
      </c>
      <c r="F48" s="9">
        <v>148</v>
      </c>
      <c r="G48" s="9">
        <v>3</v>
      </c>
      <c r="H48" s="47">
        <v>43763</v>
      </c>
      <c r="I48" s="11" t="s">
        <v>38</v>
      </c>
    </row>
    <row r="49" spans="1:9" x14ac:dyDescent="0.3">
      <c r="A49" s="8">
        <f>IF(B49&lt;&gt;"",ROWS($B$6:B49),"")</f>
        <v>44</v>
      </c>
      <c r="B49" s="1" t="s">
        <v>601</v>
      </c>
      <c r="C49" s="1" t="s">
        <v>602</v>
      </c>
      <c r="D49" s="1" t="s">
        <v>316</v>
      </c>
      <c r="E49" s="21">
        <v>805</v>
      </c>
      <c r="F49" s="9">
        <v>265</v>
      </c>
      <c r="G49" s="9">
        <v>1</v>
      </c>
      <c r="H49" s="47">
        <v>42721</v>
      </c>
      <c r="I49" s="11" t="s">
        <v>472</v>
      </c>
    </row>
    <row r="50" spans="1:9" x14ac:dyDescent="0.3">
      <c r="A50" s="8">
        <f>IF(B50&lt;&gt;"",ROWS($B$6:B50),"")</f>
        <v>45</v>
      </c>
      <c r="B50" s="1" t="s">
        <v>835</v>
      </c>
      <c r="C50" s="1" t="s">
        <v>836</v>
      </c>
      <c r="D50" s="1" t="s">
        <v>316</v>
      </c>
      <c r="E50" s="21">
        <v>680</v>
      </c>
      <c r="F50" s="9">
        <v>349</v>
      </c>
      <c r="G50" s="9">
        <v>1</v>
      </c>
      <c r="H50" s="47">
        <v>42475</v>
      </c>
      <c r="I50" s="11" t="s">
        <v>622</v>
      </c>
    </row>
    <row r="51" spans="1:9" x14ac:dyDescent="0.3">
      <c r="A51" s="8">
        <f>IF(B51&lt;&gt;"",ROWS($B$6:B51),"")</f>
        <v>46</v>
      </c>
      <c r="B51" s="1" t="s">
        <v>845</v>
      </c>
      <c r="C51" s="1" t="s">
        <v>846</v>
      </c>
      <c r="D51" s="1" t="s">
        <v>619</v>
      </c>
      <c r="E51" s="21">
        <v>651</v>
      </c>
      <c r="F51" s="9">
        <v>283</v>
      </c>
      <c r="G51" s="9">
        <v>1</v>
      </c>
      <c r="H51" s="47">
        <v>43812</v>
      </c>
      <c r="I51" s="11" t="s">
        <v>622</v>
      </c>
    </row>
    <row r="52" spans="1:9" x14ac:dyDescent="0.3">
      <c r="A52" s="8">
        <f>IF(B52&lt;&gt;"",ROWS($B$6:B52),"")</f>
        <v>47</v>
      </c>
      <c r="B52" s="1" t="s">
        <v>127</v>
      </c>
      <c r="C52" s="1" t="s">
        <v>128</v>
      </c>
      <c r="D52" s="1" t="s">
        <v>37</v>
      </c>
      <c r="E52" s="21">
        <v>638</v>
      </c>
      <c r="F52" s="9">
        <v>236</v>
      </c>
      <c r="G52" s="9" t="s">
        <v>844</v>
      </c>
      <c r="H52" s="47">
        <v>43721</v>
      </c>
      <c r="I52" s="11" t="s">
        <v>40</v>
      </c>
    </row>
    <row r="53" spans="1:9" x14ac:dyDescent="0.3">
      <c r="A53" s="8">
        <f>IF(B53&lt;&gt;"",ROWS($B$6:B53),"")</f>
        <v>48</v>
      </c>
      <c r="B53" s="1" t="s">
        <v>850</v>
      </c>
      <c r="C53" s="1" t="s">
        <v>851</v>
      </c>
      <c r="D53" s="1" t="s">
        <v>139</v>
      </c>
      <c r="E53" s="21">
        <v>596.34</v>
      </c>
      <c r="F53" s="9">
        <v>105</v>
      </c>
      <c r="G53" s="9" t="s">
        <v>814</v>
      </c>
      <c r="H53" s="47">
        <v>43812</v>
      </c>
      <c r="I53" s="11" t="s">
        <v>240</v>
      </c>
    </row>
    <row r="54" spans="1:9" x14ac:dyDescent="0.3">
      <c r="A54" s="8">
        <f>IF(B54&lt;&gt;"",ROWS($B$6:B54),"")</f>
        <v>49</v>
      </c>
      <c r="B54" s="1" t="s">
        <v>693</v>
      </c>
      <c r="C54" s="1" t="s">
        <v>694</v>
      </c>
      <c r="D54" s="1" t="s">
        <v>929</v>
      </c>
      <c r="E54" s="21">
        <v>524</v>
      </c>
      <c r="F54" s="9">
        <v>249</v>
      </c>
      <c r="G54" s="9">
        <v>1</v>
      </c>
      <c r="H54" s="47">
        <v>42988</v>
      </c>
      <c r="I54" s="11" t="s">
        <v>472</v>
      </c>
    </row>
    <row r="55" spans="1:9" x14ac:dyDescent="0.3">
      <c r="A55" s="8">
        <f>IF(B55&lt;&gt;"",ROWS($B$6:B55),"")</f>
        <v>50</v>
      </c>
      <c r="B55" s="1" t="s">
        <v>520</v>
      </c>
      <c r="C55" s="1" t="s">
        <v>521</v>
      </c>
      <c r="D55" s="1" t="s">
        <v>139</v>
      </c>
      <c r="E55" s="21">
        <v>500</v>
      </c>
      <c r="F55" s="9">
        <v>110</v>
      </c>
      <c r="G55" s="9" t="s">
        <v>814</v>
      </c>
      <c r="H55" s="47">
        <v>43742</v>
      </c>
      <c r="I55" s="11" t="s">
        <v>40</v>
      </c>
    </row>
    <row r="56" spans="1:9" x14ac:dyDescent="0.3">
      <c r="A56" s="8">
        <f>IF(B56&lt;&gt;"",ROWS($B$6:B56),"")</f>
        <v>51</v>
      </c>
      <c r="B56" s="1" t="s">
        <v>721</v>
      </c>
      <c r="C56" s="1" t="s">
        <v>722</v>
      </c>
      <c r="D56" s="1" t="s">
        <v>723</v>
      </c>
      <c r="E56" s="21">
        <v>441</v>
      </c>
      <c r="F56" s="9">
        <v>174</v>
      </c>
      <c r="G56" s="9">
        <v>1</v>
      </c>
      <c r="H56" s="47">
        <v>43015</v>
      </c>
      <c r="I56" s="11" t="s">
        <v>472</v>
      </c>
    </row>
    <row r="57" spans="1:9" x14ac:dyDescent="0.3">
      <c r="A57" s="8">
        <f>IF(B57&lt;&gt;"",ROWS($B$6:B57),"")</f>
        <v>52</v>
      </c>
      <c r="B57" s="1" t="s">
        <v>541</v>
      </c>
      <c r="C57" s="1" t="s">
        <v>542</v>
      </c>
      <c r="D57" s="1" t="s">
        <v>316</v>
      </c>
      <c r="E57" s="21">
        <v>399.89</v>
      </c>
      <c r="F57" s="9">
        <v>63</v>
      </c>
      <c r="G57" s="9">
        <v>1</v>
      </c>
      <c r="H57" s="47">
        <v>43525</v>
      </c>
      <c r="I57" s="11" t="s">
        <v>145</v>
      </c>
    </row>
    <row r="58" spans="1:9" x14ac:dyDescent="0.3">
      <c r="A58" s="8">
        <f>IF(B58&lt;&gt;"",ROWS($B$6:B58),"")</f>
        <v>53</v>
      </c>
      <c r="B58" s="1" t="s">
        <v>75</v>
      </c>
      <c r="C58" s="1" t="s">
        <v>76</v>
      </c>
      <c r="D58" s="1" t="s">
        <v>37</v>
      </c>
      <c r="E58" s="21">
        <v>347</v>
      </c>
      <c r="F58" s="9">
        <v>112</v>
      </c>
      <c r="G58" s="9">
        <v>2</v>
      </c>
      <c r="H58" s="47">
        <v>43476</v>
      </c>
      <c r="I58" s="11" t="s">
        <v>38</v>
      </c>
    </row>
    <row r="59" spans="1:9" x14ac:dyDescent="0.3">
      <c r="A59" s="8">
        <f>IF(B59&lt;&gt;"",ROWS($B$6:B59),"")</f>
        <v>54</v>
      </c>
      <c r="B59" s="1" t="s">
        <v>617</v>
      </c>
      <c r="C59" s="1" t="s">
        <v>618</v>
      </c>
      <c r="D59" s="1" t="s">
        <v>619</v>
      </c>
      <c r="E59" s="21">
        <v>316.95</v>
      </c>
      <c r="F59" s="9">
        <v>86</v>
      </c>
      <c r="G59" s="9">
        <v>2</v>
      </c>
      <c r="H59" s="47">
        <v>43791</v>
      </c>
      <c r="I59" s="11" t="s">
        <v>431</v>
      </c>
    </row>
    <row r="60" spans="1:9" x14ac:dyDescent="0.3">
      <c r="A60" s="8">
        <f>IF(B60&lt;&gt;"",ROWS($B$6:B60),"")</f>
        <v>55</v>
      </c>
      <c r="B60" s="1" t="s">
        <v>267</v>
      </c>
      <c r="C60" s="1" t="s">
        <v>268</v>
      </c>
      <c r="D60" s="1" t="s">
        <v>269</v>
      </c>
      <c r="E60" s="21">
        <v>316</v>
      </c>
      <c r="F60" s="9">
        <v>57</v>
      </c>
      <c r="G60" s="9">
        <v>1</v>
      </c>
      <c r="H60" s="47">
        <v>43721</v>
      </c>
      <c r="I60" s="11" t="s">
        <v>43</v>
      </c>
    </row>
    <row r="61" spans="1:9" x14ac:dyDescent="0.3">
      <c r="A61" s="8">
        <f>IF(B61&lt;&gt;"",ROWS($B$6:B61),"")</f>
        <v>56</v>
      </c>
      <c r="B61" s="1" t="s">
        <v>517</v>
      </c>
      <c r="C61" s="1" t="s">
        <v>518</v>
      </c>
      <c r="D61" s="1" t="s">
        <v>519</v>
      </c>
      <c r="E61" s="21">
        <v>303</v>
      </c>
      <c r="F61" s="9">
        <v>81</v>
      </c>
      <c r="G61" s="9">
        <v>1</v>
      </c>
      <c r="H61" s="47">
        <v>43379</v>
      </c>
      <c r="I61" s="11" t="s">
        <v>472</v>
      </c>
    </row>
    <row r="62" spans="1:9" x14ac:dyDescent="0.3">
      <c r="A62" s="8">
        <f>IF(B62&lt;&gt;"",ROWS($B$6:B62),"")</f>
        <v>57</v>
      </c>
      <c r="B62" s="1" t="s">
        <v>665</v>
      </c>
      <c r="C62" s="1" t="s">
        <v>666</v>
      </c>
      <c r="D62" s="1" t="s">
        <v>27</v>
      </c>
      <c r="E62" s="21">
        <v>300</v>
      </c>
      <c r="F62" s="9">
        <v>180</v>
      </c>
      <c r="G62" s="9">
        <v>3</v>
      </c>
      <c r="H62" s="47">
        <v>43413</v>
      </c>
      <c r="I62" s="11" t="s">
        <v>130</v>
      </c>
    </row>
    <row r="63" spans="1:9" x14ac:dyDescent="0.3">
      <c r="A63" s="8">
        <f>IF(B63&lt;&gt;"",ROWS($B$6:B63),"")</f>
        <v>58</v>
      </c>
      <c r="B63" s="1" t="s">
        <v>469</v>
      </c>
      <c r="C63" s="1" t="s">
        <v>470</v>
      </c>
      <c r="D63" s="1" t="s">
        <v>471</v>
      </c>
      <c r="E63" s="21">
        <v>289</v>
      </c>
      <c r="F63" s="9">
        <v>113</v>
      </c>
      <c r="G63" s="9">
        <v>1</v>
      </c>
      <c r="H63" s="47">
        <v>43435</v>
      </c>
      <c r="I63" s="11" t="s">
        <v>472</v>
      </c>
    </row>
    <row r="64" spans="1:9" x14ac:dyDescent="0.3">
      <c r="A64" s="8">
        <f>IF(B64&lt;&gt;"",ROWS($B$6:B64),"")</f>
        <v>59</v>
      </c>
      <c r="B64" s="1" t="s">
        <v>580</v>
      </c>
      <c r="C64" s="1" t="s">
        <v>581</v>
      </c>
      <c r="D64" s="1" t="s">
        <v>183</v>
      </c>
      <c r="E64" s="21">
        <v>276.8</v>
      </c>
      <c r="F64" s="9">
        <v>57</v>
      </c>
      <c r="G64" s="9" t="s">
        <v>814</v>
      </c>
      <c r="H64" s="47">
        <v>43791</v>
      </c>
      <c r="I64" s="11" t="s">
        <v>40</v>
      </c>
    </row>
    <row r="65" spans="1:9" x14ac:dyDescent="0.3">
      <c r="A65" s="8">
        <f>IF(B65&lt;&gt;"",ROWS($B$6:B65),"")</f>
        <v>60</v>
      </c>
      <c r="B65" s="1" t="s">
        <v>812</v>
      </c>
      <c r="C65" s="1" t="s">
        <v>813</v>
      </c>
      <c r="D65" s="1" t="s">
        <v>37</v>
      </c>
      <c r="E65" s="21">
        <v>272.5</v>
      </c>
      <c r="F65" s="9">
        <v>99</v>
      </c>
      <c r="G65" s="9" t="s">
        <v>814</v>
      </c>
      <c r="H65" s="47">
        <v>43392</v>
      </c>
      <c r="I65" s="11" t="s">
        <v>34</v>
      </c>
    </row>
    <row r="66" spans="1:9" x14ac:dyDescent="0.3">
      <c r="A66" s="8">
        <f>IF(B66&lt;&gt;"",ROWS($B$6:B66),"")</f>
        <v>61</v>
      </c>
      <c r="B66" s="1" t="s">
        <v>888</v>
      </c>
      <c r="C66" s="1" t="s">
        <v>888</v>
      </c>
      <c r="D66" s="1" t="s">
        <v>27</v>
      </c>
      <c r="E66" s="21">
        <v>250</v>
      </c>
      <c r="F66" s="9">
        <v>68</v>
      </c>
      <c r="G66" s="9">
        <v>2</v>
      </c>
      <c r="H66" s="47">
        <v>42727</v>
      </c>
      <c r="I66" s="11" t="s">
        <v>130</v>
      </c>
    </row>
    <row r="67" spans="1:9" x14ac:dyDescent="0.3">
      <c r="A67" s="8">
        <f>IF(B67&lt;&gt;"",ROWS($B$6:B67),"")</f>
        <v>62</v>
      </c>
      <c r="B67" s="1" t="s">
        <v>650</v>
      </c>
      <c r="C67" s="1" t="s">
        <v>650</v>
      </c>
      <c r="D67" s="1" t="s">
        <v>27</v>
      </c>
      <c r="E67" s="21">
        <v>225.5</v>
      </c>
      <c r="F67" s="9">
        <v>60</v>
      </c>
      <c r="G67" s="9">
        <v>1</v>
      </c>
      <c r="H67" s="47">
        <v>43721</v>
      </c>
      <c r="I67" s="11" t="s">
        <v>651</v>
      </c>
    </row>
    <row r="68" spans="1:9" x14ac:dyDescent="0.3">
      <c r="A68" s="8">
        <f>IF(B68&lt;&gt;"",ROWS($B$6:B68),"")</f>
        <v>63</v>
      </c>
      <c r="B68" s="1" t="s">
        <v>458</v>
      </c>
      <c r="C68" s="1" t="s">
        <v>459</v>
      </c>
      <c r="D68" s="1" t="s">
        <v>27</v>
      </c>
      <c r="E68" s="21">
        <v>213</v>
      </c>
      <c r="F68" s="9">
        <v>60</v>
      </c>
      <c r="G68" s="9">
        <v>1</v>
      </c>
      <c r="H68" s="47">
        <v>43560</v>
      </c>
      <c r="I68" s="11" t="s">
        <v>460</v>
      </c>
    </row>
    <row r="69" spans="1:9" x14ac:dyDescent="0.3">
      <c r="A69" s="8">
        <f>IF(B69&lt;&gt;"",ROWS($B$6:B69),"")</f>
        <v>64</v>
      </c>
      <c r="B69" s="1" t="s">
        <v>376</v>
      </c>
      <c r="C69" s="1" t="s">
        <v>377</v>
      </c>
      <c r="D69" s="1" t="s">
        <v>316</v>
      </c>
      <c r="E69" s="21">
        <v>204.2</v>
      </c>
      <c r="F69" s="9">
        <v>31</v>
      </c>
      <c r="G69" s="9">
        <v>1</v>
      </c>
      <c r="H69" s="47">
        <v>43714</v>
      </c>
      <c r="I69" s="11" t="s">
        <v>378</v>
      </c>
    </row>
    <row r="70" spans="1:9" x14ac:dyDescent="0.3">
      <c r="A70" s="8">
        <f>IF(B70&lt;&gt;"",ROWS($B$6:B70),"")</f>
        <v>65</v>
      </c>
      <c r="B70" s="1" t="s">
        <v>497</v>
      </c>
      <c r="C70" s="1" t="s">
        <v>498</v>
      </c>
      <c r="D70" s="1" t="s">
        <v>37</v>
      </c>
      <c r="E70" s="21">
        <v>187.5</v>
      </c>
      <c r="F70" s="9">
        <v>54</v>
      </c>
      <c r="G70" s="9">
        <v>1</v>
      </c>
      <c r="H70" s="47">
        <v>43763</v>
      </c>
      <c r="I70" s="11" t="s">
        <v>378</v>
      </c>
    </row>
    <row r="71" spans="1:9" x14ac:dyDescent="0.3">
      <c r="A71" s="8">
        <f>IF(B71&lt;&gt;"",ROWS($B$6:B71),"")</f>
        <v>66</v>
      </c>
      <c r="B71" s="1" t="s">
        <v>111</v>
      </c>
      <c r="C71" s="1" t="s">
        <v>112</v>
      </c>
      <c r="D71" s="1" t="s">
        <v>37</v>
      </c>
      <c r="E71" s="21">
        <v>176.5</v>
      </c>
      <c r="F71" s="9">
        <v>67</v>
      </c>
      <c r="G71" s="9">
        <v>1</v>
      </c>
      <c r="H71" s="47">
        <v>43490</v>
      </c>
      <c r="I71" s="11" t="s">
        <v>55</v>
      </c>
    </row>
    <row r="72" spans="1:9" x14ac:dyDescent="0.3">
      <c r="A72" s="8">
        <f>IF(B72&lt;&gt;"",ROWS($B$6:B72),"")</f>
        <v>67</v>
      </c>
      <c r="B72" s="1" t="s">
        <v>615</v>
      </c>
      <c r="C72" s="1" t="s">
        <v>616</v>
      </c>
      <c r="D72" s="1" t="s">
        <v>410</v>
      </c>
      <c r="E72" s="21">
        <v>148</v>
      </c>
      <c r="F72" s="9">
        <v>74</v>
      </c>
      <c r="G72" s="9">
        <v>1</v>
      </c>
      <c r="H72" s="47">
        <v>42654</v>
      </c>
      <c r="I72" s="11" t="s">
        <v>472</v>
      </c>
    </row>
    <row r="73" spans="1:9" x14ac:dyDescent="0.3">
      <c r="A73" s="8">
        <f>IF(B73&lt;&gt;"",ROWS($B$6:B73),"")</f>
        <v>68</v>
      </c>
      <c r="B73" s="1" t="s">
        <v>727</v>
      </c>
      <c r="C73" s="1" t="s">
        <v>728</v>
      </c>
      <c r="D73" s="1" t="s">
        <v>410</v>
      </c>
      <c r="E73" s="21">
        <v>146</v>
      </c>
      <c r="F73" s="9">
        <v>43</v>
      </c>
      <c r="G73" s="9">
        <v>1</v>
      </c>
      <c r="H73" s="47">
        <v>43366</v>
      </c>
      <c r="I73" s="11" t="s">
        <v>472</v>
      </c>
    </row>
    <row r="74" spans="1:9" x14ac:dyDescent="0.3">
      <c r="A74" s="8">
        <f>IF(B74&lt;&gt;"",ROWS($B$6:B74),"")</f>
        <v>69</v>
      </c>
      <c r="B74" s="1" t="s">
        <v>370</v>
      </c>
      <c r="C74" s="1" t="s">
        <v>371</v>
      </c>
      <c r="D74" s="1" t="s">
        <v>372</v>
      </c>
      <c r="E74" s="21">
        <v>130</v>
      </c>
      <c r="F74" s="9">
        <v>26</v>
      </c>
      <c r="G74" s="9">
        <v>1</v>
      </c>
      <c r="H74" s="47">
        <v>43525</v>
      </c>
      <c r="I74" s="11" t="s">
        <v>352</v>
      </c>
    </row>
    <row r="75" spans="1:9" x14ac:dyDescent="0.3">
      <c r="A75" s="8">
        <f>IF(B75&lt;&gt;"",ROWS($B$6:B75),"")</f>
        <v>70</v>
      </c>
      <c r="B75" s="1" t="s">
        <v>390</v>
      </c>
      <c r="C75" s="1" t="s">
        <v>391</v>
      </c>
      <c r="D75" s="1" t="s">
        <v>183</v>
      </c>
      <c r="E75" s="21">
        <v>120.5</v>
      </c>
      <c r="F75" s="9">
        <v>35</v>
      </c>
      <c r="G75" s="9">
        <v>1</v>
      </c>
      <c r="H75" s="47">
        <v>43788</v>
      </c>
      <c r="I75" s="11" t="s">
        <v>307</v>
      </c>
    </row>
    <row r="76" spans="1:9" x14ac:dyDescent="0.3">
      <c r="A76" s="8">
        <f>IF(B76&lt;&gt;"",ROWS($B$6:B76),"")</f>
        <v>71</v>
      </c>
      <c r="B76" s="1" t="s">
        <v>556</v>
      </c>
      <c r="C76" s="1" t="s">
        <v>557</v>
      </c>
      <c r="D76" s="1" t="s">
        <v>471</v>
      </c>
      <c r="E76" s="21">
        <v>110</v>
      </c>
      <c r="F76" s="9">
        <v>26</v>
      </c>
      <c r="G76" s="9">
        <v>1</v>
      </c>
      <c r="H76" s="47">
        <v>43714</v>
      </c>
      <c r="I76" s="11" t="s">
        <v>378</v>
      </c>
    </row>
    <row r="77" spans="1:9" x14ac:dyDescent="0.3">
      <c r="A77" s="8">
        <f>IF(B77&lt;&gt;"",ROWS($B$6:B77),"")</f>
        <v>72</v>
      </c>
      <c r="B77" s="1" t="s">
        <v>773</v>
      </c>
      <c r="C77" s="1" t="s">
        <v>774</v>
      </c>
      <c r="D77" s="1" t="s">
        <v>519</v>
      </c>
      <c r="E77" s="21">
        <v>108</v>
      </c>
      <c r="F77" s="9">
        <v>27</v>
      </c>
      <c r="G77" s="9">
        <v>1</v>
      </c>
      <c r="H77" s="47">
        <v>42301</v>
      </c>
      <c r="I77" s="11" t="s">
        <v>472</v>
      </c>
    </row>
    <row r="78" spans="1:9" x14ac:dyDescent="0.3">
      <c r="A78" s="8">
        <f>IF(B78&lt;&gt;"",ROWS($B$6:B78),"")</f>
        <v>73</v>
      </c>
      <c r="B78" s="1" t="s">
        <v>764</v>
      </c>
      <c r="C78" s="1" t="s">
        <v>765</v>
      </c>
      <c r="D78" s="1" t="s">
        <v>218</v>
      </c>
      <c r="E78" s="21">
        <v>107.5</v>
      </c>
      <c r="F78" s="9">
        <v>53</v>
      </c>
      <c r="G78" s="9">
        <v>2</v>
      </c>
      <c r="H78" s="47">
        <v>43427</v>
      </c>
      <c r="I78" s="11" t="s">
        <v>352</v>
      </c>
    </row>
    <row r="79" spans="1:9" x14ac:dyDescent="0.3">
      <c r="A79" s="8">
        <f>IF(B79&lt;&gt;"",ROWS($B$6:B79),"")</f>
        <v>74</v>
      </c>
      <c r="B79" s="1" t="s">
        <v>35</v>
      </c>
      <c r="C79" s="1" t="s">
        <v>36</v>
      </c>
      <c r="D79" s="1" t="s">
        <v>37</v>
      </c>
      <c r="E79" s="21">
        <v>84</v>
      </c>
      <c r="F79" s="9">
        <v>28</v>
      </c>
      <c r="G79" s="9">
        <v>1</v>
      </c>
      <c r="H79" s="47">
        <v>43665</v>
      </c>
      <c r="I79" s="11" t="s">
        <v>38</v>
      </c>
    </row>
    <row r="80" spans="1:9" x14ac:dyDescent="0.3">
      <c r="A80" s="8">
        <f>IF(B80&lt;&gt;"",ROWS($B$6:B80),"")</f>
        <v>75</v>
      </c>
      <c r="B80" s="1" t="s">
        <v>464</v>
      </c>
      <c r="C80" s="1" t="s">
        <v>464</v>
      </c>
      <c r="D80" s="1" t="s">
        <v>27</v>
      </c>
      <c r="E80" s="21">
        <v>67.5</v>
      </c>
      <c r="F80" s="9">
        <v>19</v>
      </c>
      <c r="G80" s="9">
        <v>2</v>
      </c>
      <c r="H80" s="47">
        <v>43189</v>
      </c>
      <c r="I80" s="11" t="s">
        <v>465</v>
      </c>
    </row>
    <row r="81" spans="1:9" x14ac:dyDescent="0.3">
      <c r="A81" s="8">
        <f>IF(B81&lt;&gt;"",ROWS($B$6:B81),"")</f>
        <v>76</v>
      </c>
      <c r="B81" s="1" t="s">
        <v>248</v>
      </c>
      <c r="C81" s="1" t="s">
        <v>249</v>
      </c>
      <c r="D81" s="1" t="s">
        <v>250</v>
      </c>
      <c r="E81" s="21">
        <v>61</v>
      </c>
      <c r="F81" s="9">
        <v>15</v>
      </c>
      <c r="G81" s="9" t="s">
        <v>814</v>
      </c>
      <c r="H81" s="47">
        <v>43735</v>
      </c>
      <c r="I81" s="11" t="s">
        <v>40</v>
      </c>
    </row>
    <row r="82" spans="1:9" x14ac:dyDescent="0.3">
      <c r="A82" s="8">
        <f>IF(B82&lt;&gt;"",ROWS($B$6:B82),"")</f>
        <v>77</v>
      </c>
      <c r="B82" s="1" t="s">
        <v>375</v>
      </c>
      <c r="C82" s="1" t="s">
        <v>375</v>
      </c>
      <c r="D82" s="1" t="s">
        <v>27</v>
      </c>
      <c r="E82" s="21">
        <v>21</v>
      </c>
      <c r="F82" s="9">
        <v>7</v>
      </c>
      <c r="G82" s="9">
        <v>1</v>
      </c>
      <c r="H82" s="47">
        <v>43742</v>
      </c>
      <c r="I82" s="11" t="s">
        <v>121</v>
      </c>
    </row>
    <row r="83" spans="1:9" x14ac:dyDescent="0.3">
      <c r="A83" t="s">
        <v>11</v>
      </c>
      <c r="C83" s="50"/>
      <c r="E83" s="19">
        <f>SUBTOTAL(109,Table3_Gruodis[Pajamos])</f>
        <v>2317548.459999999</v>
      </c>
      <c r="F83" s="12">
        <f>SUBTOTAL(109,Table3_Gruodis[Žiūrovų skaičius])</f>
        <v>424364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Platintojų pasiskirtsymas</vt:lpstr>
      <vt:lpstr>2019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2026-04-07T13:50:21Z</dcterms:modified>
</cp:coreProperties>
</file>